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Gas\Internetseite\"/>
    </mc:Choice>
  </mc:AlternateContent>
  <xr:revisionPtr revIDLastSave="0" documentId="13_ncr:1_{22DD6CD9-705F-4891-995A-D019DB1698E7}" xr6:coauthVersionLast="46" xr6:coauthVersionMax="46" xr10:uidLastSave="{00000000-0000-0000-0000-000000000000}"/>
  <bookViews>
    <workbookView xWindow="5748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Bad Hersfeld" sheetId="17" r:id="rId4"/>
    <sheet name="SLP-Temp-Gebiet #02" sheetId="18" state="hidden" r:id="rId5"/>
    <sheet name="SLP-Temp-Gebiet Gießen" sheetId="19" r:id="rId6"/>
    <sheet name="SLP-Temp-Gebiet Göttingen" sheetId="20" r:id="rId7"/>
    <sheet name="SLP-Temp-Gebiet Kassel" sheetId="21" r:id="rId8"/>
    <sheet name="SLP-Profile" sheetId="7" r:id="rId9"/>
    <sheet name="BDEW-Standard" sheetId="8" state="hidden" r:id="rId10"/>
    <sheet name="SLP-Feiertage" sheetId="1" r:id="rId11"/>
    <sheet name="Wochentag F(WT)" sheetId="4" state="hidden" r:id="rId12"/>
  </sheets>
  <definedNames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2" hidden="1">#REF!</definedName>
    <definedName name="_Fill" hidden="1">#REF!</definedName>
    <definedName name="_xlnm._FilterDatabase" localSheetId="9" hidden="1">'BDEW-Standard'!$A$2:$M$158</definedName>
    <definedName name="_xlnm.Print_Area" localSheetId="11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1" i="21" l="1"/>
  <c r="M71" i="21"/>
  <c r="L71" i="21"/>
  <c r="K71" i="21"/>
  <c r="J71" i="21"/>
  <c r="I71" i="21"/>
  <c r="H71" i="21"/>
  <c r="G71" i="21"/>
  <c r="N70" i="21"/>
  <c r="M70" i="21"/>
  <c r="L70" i="21"/>
  <c r="K70" i="21"/>
  <c r="J70" i="21"/>
  <c r="I70" i="21"/>
  <c r="H70" i="21"/>
  <c r="G70" i="21"/>
  <c r="F70" i="21"/>
  <c r="E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I64" i="21"/>
  <c r="F63" i="21"/>
  <c r="H64" i="21" s="1"/>
  <c r="N61" i="21"/>
  <c r="M61" i="21"/>
  <c r="L61" i="21"/>
  <c r="K61" i="21"/>
  <c r="J61" i="21"/>
  <c r="I61" i="21"/>
  <c r="H61" i="21"/>
  <c r="G61" i="21"/>
  <c r="F61" i="21"/>
  <c r="E61" i="21"/>
  <c r="N60" i="21"/>
  <c r="M60" i="21"/>
  <c r="L60" i="21"/>
  <c r="K60" i="21"/>
  <c r="J60" i="21"/>
  <c r="I60" i="21"/>
  <c r="H60" i="21"/>
  <c r="G60" i="21"/>
  <c r="F60" i="21"/>
  <c r="E60" i="21"/>
  <c r="N59" i="21"/>
  <c r="M59" i="21"/>
  <c r="L59" i="21"/>
  <c r="K59" i="21"/>
  <c r="J59" i="21"/>
  <c r="I59" i="21"/>
  <c r="H59" i="21"/>
  <c r="G59" i="21"/>
  <c r="F59" i="21"/>
  <c r="E59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I54" i="21"/>
  <c r="F53" i="21"/>
  <c r="H54" i="21" s="1"/>
  <c r="N30" i="21"/>
  <c r="M30" i="21"/>
  <c r="L30" i="21"/>
  <c r="K30" i="21"/>
  <c r="J30" i="21"/>
  <c r="I30" i="21"/>
  <c r="H30" i="21"/>
  <c r="G30" i="21"/>
  <c r="F30" i="21"/>
  <c r="E30" i="21"/>
  <c r="D33" i="21" s="1"/>
  <c r="N27" i="21"/>
  <c r="M27" i="21"/>
  <c r="L27" i="21"/>
  <c r="K27" i="21"/>
  <c r="J27" i="21"/>
  <c r="I27" i="21"/>
  <c r="H27" i="21"/>
  <c r="G27" i="21"/>
  <c r="F27" i="21"/>
  <c r="E27" i="21"/>
  <c r="T23" i="21"/>
  <c r="N19" i="21"/>
  <c r="M19" i="21"/>
  <c r="L19" i="21"/>
  <c r="K19" i="21"/>
  <c r="J19" i="21"/>
  <c r="I19" i="21"/>
  <c r="H19" i="21"/>
  <c r="G19" i="21"/>
  <c r="F19" i="21"/>
  <c r="E19" i="21"/>
  <c r="D22" i="21" s="1"/>
  <c r="F11" i="21"/>
  <c r="F9" i="21"/>
  <c r="N71" i="20"/>
  <c r="M71" i="20"/>
  <c r="L71" i="20"/>
  <c r="K71" i="20"/>
  <c r="J71" i="20"/>
  <c r="I71" i="20"/>
  <c r="H71" i="20"/>
  <c r="G71" i="20"/>
  <c r="N70" i="20"/>
  <c r="M70" i="20"/>
  <c r="L70" i="20"/>
  <c r="K70" i="20"/>
  <c r="J70" i="20"/>
  <c r="I70" i="20"/>
  <c r="H70" i="20"/>
  <c r="G70" i="20"/>
  <c r="F70" i="20"/>
  <c r="E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4" i="20"/>
  <c r="M64" i="20"/>
  <c r="J64" i="20"/>
  <c r="I64" i="20"/>
  <c r="H64" i="20"/>
  <c r="G64" i="20"/>
  <c r="F64" i="20"/>
  <c r="E64" i="20"/>
  <c r="F63" i="20"/>
  <c r="L64" i="20" s="1"/>
  <c r="N61" i="20"/>
  <c r="M61" i="20"/>
  <c r="L61" i="20"/>
  <c r="K61" i="20"/>
  <c r="J61" i="20"/>
  <c r="I61" i="20"/>
  <c r="H61" i="20"/>
  <c r="G61" i="20"/>
  <c r="F61" i="20"/>
  <c r="E61" i="20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E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4" i="20"/>
  <c r="M54" i="20"/>
  <c r="J54" i="20"/>
  <c r="I54" i="20"/>
  <c r="H54" i="20"/>
  <c r="G54" i="20"/>
  <c r="F54" i="20"/>
  <c r="E54" i="20"/>
  <c r="F53" i="20"/>
  <c r="L54" i="20" s="1"/>
  <c r="N30" i="20"/>
  <c r="M30" i="20"/>
  <c r="L30" i="20"/>
  <c r="K30" i="20"/>
  <c r="J30" i="20"/>
  <c r="I30" i="20"/>
  <c r="H30" i="20"/>
  <c r="G30" i="20"/>
  <c r="F30" i="20"/>
  <c r="E30" i="20"/>
  <c r="D33" i="20" s="1"/>
  <c r="N27" i="20"/>
  <c r="M27" i="20"/>
  <c r="L27" i="20"/>
  <c r="K27" i="20"/>
  <c r="J27" i="20"/>
  <c r="I27" i="20"/>
  <c r="H27" i="20"/>
  <c r="G27" i="20"/>
  <c r="F27" i="20"/>
  <c r="E27" i="20"/>
  <c r="T23" i="20"/>
  <c r="N19" i="20"/>
  <c r="M19" i="20"/>
  <c r="L19" i="20"/>
  <c r="K19" i="20"/>
  <c r="J19" i="20"/>
  <c r="I19" i="20"/>
  <c r="H19" i="20"/>
  <c r="G19" i="20"/>
  <c r="F19" i="20"/>
  <c r="E19" i="20"/>
  <c r="D22" i="20" s="1"/>
  <c r="F11" i="20"/>
  <c r="F9" i="20"/>
  <c r="N71" i="19"/>
  <c r="M71" i="19"/>
  <c r="L71" i="19"/>
  <c r="K71" i="19"/>
  <c r="J71" i="19"/>
  <c r="I71" i="19"/>
  <c r="H71" i="19"/>
  <c r="G71" i="19"/>
  <c r="N70" i="19"/>
  <c r="M70" i="19"/>
  <c r="L70" i="19"/>
  <c r="K70" i="19"/>
  <c r="J70" i="19"/>
  <c r="I70" i="19"/>
  <c r="H70" i="19"/>
  <c r="G70" i="19"/>
  <c r="F70" i="19"/>
  <c r="E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J64" i="19"/>
  <c r="I64" i="19"/>
  <c r="H64" i="19"/>
  <c r="G64" i="19"/>
  <c r="F63" i="19"/>
  <c r="N64" i="19" s="1"/>
  <c r="N61" i="19"/>
  <c r="M61" i="19"/>
  <c r="L61" i="19"/>
  <c r="K61" i="19"/>
  <c r="J61" i="19"/>
  <c r="I61" i="19"/>
  <c r="H61" i="19"/>
  <c r="G61" i="19"/>
  <c r="F61" i="19"/>
  <c r="E61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J54" i="19"/>
  <c r="I54" i="19"/>
  <c r="H54" i="19"/>
  <c r="G54" i="19"/>
  <c r="F53" i="19"/>
  <c r="N54" i="19" s="1"/>
  <c r="N30" i="19"/>
  <c r="M30" i="19"/>
  <c r="L30" i="19"/>
  <c r="K30" i="19"/>
  <c r="J30" i="19"/>
  <c r="I30" i="19"/>
  <c r="H30" i="19"/>
  <c r="G30" i="19"/>
  <c r="F30" i="19"/>
  <c r="E30" i="19"/>
  <c r="D33" i="19" s="1"/>
  <c r="N27" i="19"/>
  <c r="M27" i="19"/>
  <c r="L27" i="19"/>
  <c r="K27" i="19"/>
  <c r="J27" i="19"/>
  <c r="I27" i="19"/>
  <c r="H27" i="19"/>
  <c r="G27" i="19"/>
  <c r="F27" i="19"/>
  <c r="E27" i="19"/>
  <c r="T23" i="19"/>
  <c r="N19" i="19"/>
  <c r="M19" i="19"/>
  <c r="L19" i="19"/>
  <c r="K19" i="19"/>
  <c r="J19" i="19"/>
  <c r="I19" i="19"/>
  <c r="H19" i="19"/>
  <c r="G19" i="19"/>
  <c r="F19" i="19"/>
  <c r="E19" i="19"/>
  <c r="D22" i="19" s="1"/>
  <c r="F11" i="19"/>
  <c r="F9" i="19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L32" i="21" l="1"/>
  <c r="M32" i="21"/>
  <c r="K32" i="21"/>
  <c r="H32" i="21"/>
  <c r="J32" i="21"/>
  <c r="I32" i="21"/>
  <c r="G32" i="21"/>
  <c r="N32" i="21"/>
  <c r="F32" i="21"/>
  <c r="E32" i="21" s="1"/>
  <c r="L21" i="21"/>
  <c r="H21" i="21"/>
  <c r="M21" i="21"/>
  <c r="K21" i="21"/>
  <c r="J21" i="21"/>
  <c r="I21" i="21"/>
  <c r="G21" i="21"/>
  <c r="N21" i="21"/>
  <c r="F21" i="21"/>
  <c r="J64" i="21"/>
  <c r="J54" i="21"/>
  <c r="K54" i="21"/>
  <c r="K64" i="21"/>
  <c r="E54" i="21"/>
  <c r="M54" i="21"/>
  <c r="E64" i="21"/>
  <c r="M64" i="21"/>
  <c r="L54" i="21"/>
  <c r="F54" i="21"/>
  <c r="N54" i="21"/>
  <c r="F64" i="21"/>
  <c r="N64" i="21"/>
  <c r="G54" i="21"/>
  <c r="G64" i="21"/>
  <c r="L64" i="21"/>
  <c r="M32" i="20"/>
  <c r="K32" i="20"/>
  <c r="L32" i="20"/>
  <c r="J32" i="20"/>
  <c r="I32" i="20"/>
  <c r="H32" i="20"/>
  <c r="G32" i="20"/>
  <c r="N32" i="20"/>
  <c r="F32" i="20"/>
  <c r="D57" i="20"/>
  <c r="L21" i="20"/>
  <c r="K21" i="20"/>
  <c r="J21" i="20"/>
  <c r="I21" i="20"/>
  <c r="H21" i="20"/>
  <c r="M21" i="20"/>
  <c r="G21" i="20"/>
  <c r="N21" i="20"/>
  <c r="F21" i="20"/>
  <c r="K54" i="20"/>
  <c r="K64" i="20"/>
  <c r="D67" i="20" s="1"/>
  <c r="M32" i="19"/>
  <c r="L32" i="19"/>
  <c r="F32" i="19"/>
  <c r="E32" i="19" s="1"/>
  <c r="K32" i="19"/>
  <c r="J32" i="19"/>
  <c r="I32" i="19"/>
  <c r="H32" i="19"/>
  <c r="N32" i="19"/>
  <c r="G32" i="19"/>
  <c r="M21" i="19"/>
  <c r="L21" i="19"/>
  <c r="K21" i="19"/>
  <c r="J21" i="19"/>
  <c r="I21" i="19"/>
  <c r="G21" i="19"/>
  <c r="F21" i="19"/>
  <c r="H21" i="19"/>
  <c r="N21" i="19"/>
  <c r="E21" i="19"/>
  <c r="K54" i="19"/>
  <c r="K64" i="19"/>
  <c r="L54" i="19"/>
  <c r="L64" i="19"/>
  <c r="E54" i="19"/>
  <c r="D57" i="19" s="1"/>
  <c r="M54" i="19"/>
  <c r="E64" i="19"/>
  <c r="D67" i="19" s="1"/>
  <c r="M66" i="19" s="1"/>
  <c r="M64" i="19"/>
  <c r="F54" i="19"/>
  <c r="F64" i="19"/>
  <c r="C30" i="15"/>
  <c r="C29" i="15"/>
  <c r="C26" i="15"/>
  <c r="C25" i="15"/>
  <c r="D67" i="21" l="1"/>
  <c r="E21" i="21"/>
  <c r="D57" i="21"/>
  <c r="G66" i="20"/>
  <c r="N66" i="20"/>
  <c r="F66" i="20"/>
  <c r="E66" i="20" s="1"/>
  <c r="M66" i="20"/>
  <c r="H66" i="20"/>
  <c r="J66" i="20"/>
  <c r="K66" i="20"/>
  <c r="L66" i="20"/>
  <c r="I66" i="20"/>
  <c r="G56" i="20"/>
  <c r="N56" i="20"/>
  <c r="F56" i="20"/>
  <c r="M56" i="20"/>
  <c r="H56" i="20"/>
  <c r="L56" i="20"/>
  <c r="K56" i="20"/>
  <c r="J56" i="20"/>
  <c r="E32" i="20"/>
  <c r="E21" i="20"/>
  <c r="I56" i="20"/>
  <c r="G56" i="19"/>
  <c r="N56" i="19"/>
  <c r="F56" i="19"/>
  <c r="H56" i="19"/>
  <c r="L56" i="19"/>
  <c r="J66" i="19"/>
  <c r="K56" i="19"/>
  <c r="M56" i="19"/>
  <c r="G66" i="19"/>
  <c r="N66" i="19"/>
  <c r="F66" i="19"/>
  <c r="E66" i="19" s="1"/>
  <c r="L66" i="19"/>
  <c r="I66" i="19"/>
  <c r="H66" i="19"/>
  <c r="K66" i="19"/>
  <c r="J56" i="19"/>
  <c r="I56" i="19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N56" i="21" l="1"/>
  <c r="F56" i="21"/>
  <c r="E56" i="21" s="1"/>
  <c r="J56" i="21"/>
  <c r="K56" i="21"/>
  <c r="G56" i="21"/>
  <c r="I56" i="21"/>
  <c r="H56" i="21"/>
  <c r="L56" i="21"/>
  <c r="M56" i="21"/>
  <c r="N66" i="21"/>
  <c r="F66" i="21"/>
  <c r="E66" i="21" s="1"/>
  <c r="G66" i="21"/>
  <c r="J66" i="21"/>
  <c r="K66" i="21"/>
  <c r="I66" i="21"/>
  <c r="H66" i="21"/>
  <c r="M66" i="21"/>
  <c r="L66" i="21"/>
  <c r="E56" i="20"/>
  <c r="E56" i="19"/>
  <c r="E63" i="18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I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K21" i="18"/>
  <c r="L21" i="18"/>
  <c r="J21" i="18"/>
  <c r="N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F55" i="18" l="1"/>
  <c r="L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20"/>
  <c r="E5" i="21"/>
  <c r="E5" i="19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D5380567-F2C9-42C0-BFE8-0D5D08AE0B61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8370BB99-DEDF-4252-BE42-692C396A091D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D4BB54E-A555-4BBB-B266-5F12B142510E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<sst xmlns="http://schemas.openxmlformats.org/spreadsheetml/2006/main" count="2100" uniqueCount="689">
  <si>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</si>
  <si>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</si>
  <si>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</si>
  <si>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</si>
  <si>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</si>
  <si>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</si>
  <si>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</si>
  <si>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</si>
  <si>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</si>
  <si>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</si>
  <si>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</si>
  <si>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</si>
  <si>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</si>
  <si>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</si>
  <si>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</si>
  <si>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</si>
  <si>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</si>
  <si>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</si>
  <si>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</si>
  <si>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</si>
  <si>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</si>
  <si>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</si>
  <si>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</si>
  <si>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</si>
  <si>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</si>
  <si>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</si>
  <si>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</si>
  <si>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</si>
  <si>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</si>
  <si>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</si>
  <si>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</si>
  <si>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</si>
  <si>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</si>
  <si>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</si>
  <si>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</si>
  <si>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</si>
  <si>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</si>
  <si>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</si>
  <si>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</si>
  <si>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</si>
  <si>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</si>
  <si>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</si>
  <si>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</si>
  <si>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</si>
  <si>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</si>
  <si>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</si>
  <si>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</si>
  <si>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</si>
  <si>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</si>
  <si>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</si>
  <si>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</si>
  <si>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</si>
  <si>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</si>
  <si>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</si>
  <si>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</si>
  <si>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</si>
  <si>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</si>
  <si>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</si>
  <si>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</si>
  <si>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</si>
  <si>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</si>
  <si>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</si>
  <si>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</si>
  <si>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</si>
  <si>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</si>
  <si>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</si>
  <si>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</si>
  <si>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</si>
  <si>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</si>
  <si>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</si>
  <si>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</si>
  <si>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</si>
  <si>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</si>
  <si>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</si>
  <si>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</si>
  <si>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</si>
  <si>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</si>
  <si>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</si>
  <si>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</si>
  <si>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</si>
  <si>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</si>
  <si>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</si>
  <si>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</si>
  <si>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</si>
  <si>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</si>
  <si>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</si>
  <si>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</si>
  <si>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</si>
  <si>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</si>
  <si>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</si>
  <si>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</si>
  <si>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</si>
  <si>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</si>
  <si>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</si>
  <si>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</si>
  <si>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</si>
  <si>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</si>
  <si>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</si>
  <si>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</si>
  <si>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</si>
  <si>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</si>
  <si>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</si>
  <si>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</si>
  <si>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</si>
  <si>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</si>
  <si>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</si>
  <si>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</si>
  <si>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</si>
  <si>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</si>
  <si>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</si>
  <si>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</si>
  <si>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</si>
  <si>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</si>
  <si>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</si>
  <si>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</si>
  <si>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</si>
  <si>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</si>
  <si>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</si>
  <si>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</si>
  <si>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</si>
  <si>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</si>
  <si>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</si>
  <si>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</si>
  <si>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</si>
  <si>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</si>
  <si>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</si>
  <si>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</si>
  <si>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</si>
  <si>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</si>
  <si>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</si>
  <si>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</si>
  <si>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</si>
  <si>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</si>
  <si>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</si>
  <si>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</si>
  <si>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</si>
  <si>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</si>
  <si>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</si>
  <si>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</si>
  <si>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</si>
  <si>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</si>
  <si>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</si>
  <si>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</si>
  <si>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</si>
  <si>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</si>
  <si>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</si>
  <si>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</si>
  <si>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</si>
  <si>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</si>
  <si>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</si>
  <si>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</si>
  <si>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</si>
  <si>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</si>
  <si>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</si>
  <si>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</si>
  <si>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</si>
  <si>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</si>
  <si>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</si>
  <si>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</si>
  <si>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</si>
  <si>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</si>
  <si>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</si>
  <si>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</si>
  <si>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</si>
  <si>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</si>
  <si>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</si>
  <si>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</si>
  <si>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</si>
  <si>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</si>
  <si>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</si>
  <si>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</si>
  <si>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</si>
  <si>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</si>
  <si>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</si>
  <si>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</si>
  <si>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</si>
  <si>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</si>
  <si>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</si>
  <si>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</si>
  <si>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</si>
  <si>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</si>
  <si>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</si>
  <si>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</si>
  <si>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</si>
  <si>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</si>
  <si>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</si>
  <si>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</si>
  <si>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</si>
  <si>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</si>
  <si>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</si>
  <si>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</si>
  <si>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</si>
  <si>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</si>
  <si>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</si>
  <si>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</si>
  <si>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</si>
  <si>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</si>
  <si>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</si>
  <si>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</si>
  <si>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</si>
  <si>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</si>
  <si>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</si>
  <si>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</si>
  <si>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</si>
  <si>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</si>
  <si>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</si>
  <si>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</si>
  <si>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</si>
  <si>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</si>
  <si>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</si>
  <si>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</si>
  <si>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</si>
  <si>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</si>
  <si>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</si>
  <si>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</si>
  <si>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</si>
  <si>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</si>
  <si>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</si>
  <si>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</si>
  <si>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</si>
  <si>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</si>
  <si>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</si>
  <si>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</si>
  <si>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</si>
  <si>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</si>
  <si>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</si>
  <si>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</si>
  <si>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</si>
  <si>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</si>
  <si>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</si>
  <si>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</si>
  <si>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</si>
  <si>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</si>
  <si>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</si>
  <si>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</si>
  <si>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</si>
  <si>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</si>
  <si>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</si>
  <si>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</si>
  <si>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</si>
  <si>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</si>
  <si>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</si>
  <si>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</si>
  <si>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</si>
  <si>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</si>
  <si>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</si>
  <si>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</si>
  <si>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</si>
  <si>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</si>
  <si>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</si>
  <si>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</si>
  <si>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</si>
  <si>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</si>
  <si>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</si>
  <si>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</si>
  <si>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</si>
  <si>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</si>
  <si>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</si>
  <si>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</si>
  <si>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</si>
  <si>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</si>
  <si>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</si>
  <si>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</si>
  <si>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</si>
  <si>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</si>
  <si>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</si>
  <si>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</si>
  <si>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</si>
  <si>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</si>
  <si>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</si>
  <si>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</si>
  <si>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</si>
  <si>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</si>
  <si>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</si>
  <si>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</si>
  <si>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</si>
  <si>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</si>
  <si>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</si>
  <si>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</si>
  <si>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</si>
  <si>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</si>
  <si>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</si>
  <si>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</si>
  <si>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</si>
  <si>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</si>
  <si>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</si>
  <si>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</si>
  <si>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</si>
  <si>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</si>
  <si>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</si>
  <si>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</si>
  <si>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</si>
  <si>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</si>
  <si>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</si>
  <si>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</si>
  <si>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</si>
  <si>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</si>
  <si>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</si>
  <si>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</si>
  <si>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</si>
  <si>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</si>
  <si>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</si>
  <si>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</si>
  <si>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</si>
  <si>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</si>
  <si>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</si>
  <si>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</si>
  <si>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</si>
  <si>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</si>
  <si>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</si>
  <si>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</si>
  <si>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</si>
  <si>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</si>
  <si>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</si>
  <si>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</si>
  <si>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</si>
  <si>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</si>
  <si>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</si>
  <si>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</si>
  <si>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</si>
  <si>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</si>
  <si>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</si>
  <si>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</si>
  <si>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</si>
  <si>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</si>
  <si>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</si>
  <si>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</si>
  <si>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</si>
  <si>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</si>
  <si>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</si>
  <si>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</si>
  <si>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</si>
  <si>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</si>
  <si>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</si>
  <si>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</si>
  <si>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</si>
  <si>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</si>
  <si>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</si>
  <si>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</si>
  <si>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</si>
  <si>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</si>
  <si>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</si>
  <si>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</si>
  <si>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</si>
  <si>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</si>
  <si>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</si>
  <si>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</si>
  <si>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</si>
  <si>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</si>
  <si>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</si>
  <si>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</si>
  <si>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</si>
  <si>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</si>
  <si>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</si>
  <si>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</si>
  <si>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</si>
  <si>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</si>
  <si>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</si>
  <si>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</si>
  <si>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</si>
  <si>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</si>
  <si>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</si>
  <si>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</si>
  <si>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</si>
  <si>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</si>
  <si>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</si>
  <si>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</si>
  <si>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</si>
  <si>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</si>
  <si>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</si>
  <si>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</si>
  <si>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</si>
  <si>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</si>
  <si>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</si>
  <si>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</si>
  <si>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</si>
  <si>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</si>
  <si>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</si>
  <si>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</si>
  <si>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</si>
  <si>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</si>
  <si>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</si>
  <si>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</si>
  <si>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</si>
  <si>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</si>
  <si>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</si>
  <si>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</si>
  <si>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</si>
  <si>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</si>
  <si>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</si>
  <si>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</si>
  <si>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</si>
  <si>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</si>
  <si>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</si>
  <si>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</si>
  <si>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</si>
  <si>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</si>
  <si>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</si>
  <si>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</si>
  <si>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</si>
  <si>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</si>
  <si>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</si>
  <si>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</si>
  <si>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</si>
  <si>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</si>
  <si>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</si>
  <si>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</si>
  <si>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</si>
  <si>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</si>
  <si>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</si>
  <si>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</si>
  <si>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</si>
  <si>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</si>
  <si>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</si>
  <si>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</si>
  <si>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</si>
  <si>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</si>
  <si>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</si>
  <si>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</si>
  <si>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</si>
  <si>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</si>
  <si>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</si>
  <si>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</si>
  <si>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</si>
  <si>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</si>
  <si>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</si>
  <si>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</si>
  <si>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</si>
  <si>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</si>
  <si>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</si>
  <si>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</si>
  <si>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</si>
  <si>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</si>
  <si>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</si>
  <si>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</si>
  <si>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</si>
  <si>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</si>
  <si>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</si>
  <si>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</si>
  <si>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</si>
  <si>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</si>
  <si>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</si>
  <si>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</si>
  <si>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</si>
  <si>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</si>
  <si>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</si>
  <si>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</si>
  <si>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</si>
  <si>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</si>
  <si>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</si>
  <si>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</si>
  <si>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</si>
  <si>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</si>
  <si>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</si>
  <si>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</si>
  <si>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</si>
  <si>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</si>
  <si>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</si>
  <si>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</si>
  <si>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</si>
  <si>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</si>
  <si>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</si>
  <si>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</si>
  <si>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</si>
  <si>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</si>
  <si>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</si>
  <si>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</si>
  <si>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</si>
  <si>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</si>
  <si>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</si>
  <si>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</si>
  <si>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</si>
  <si>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</si>
  <si>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</si>
  <si>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</si>
  <si>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</si>
  <si>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</si>
  <si>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</si>
  <si>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</si>
  <si>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</si>
  <si>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</si>
  <si>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</si>
  <si>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</si>
  <si>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</si>
  <si>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</si>
  <si>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</si>
  <si>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</si>
  <si>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</si>
  <si>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</si>
  <si>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</si>
  <si>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</si>
  <si>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</si>
  <si>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</si>
  <si>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</si>
  <si>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</si>
  <si>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</si>
  <si>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</si>
  <si>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</si>
  <si>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</si>
  <si>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</si>
  <si>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</si>
  <si>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</si>
  <si>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</si>
  <si>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</si>
  <si>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</si>
  <si>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</si>
  <si>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</si>
  <si>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</si>
  <si>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</si>
  <si>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</si>
  <si>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</si>
  <si>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</si>
  <si>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</si>
  <si>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</si>
  <si>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</si>
  <si>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</si>
  <si>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</si>
  <si>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</si>
  <si>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</si>
  <si>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</si>
  <si>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</si>
  <si>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</si>
  <si>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</si>
  <si>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</si>
  <si>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</si>
  <si>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</si>
  <si>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</si>
  <si>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</si>
  <si>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</si>
  <si>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</si>
  <si>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</si>
  <si>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</si>
  <si>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</si>
  <si>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</si>
  <si>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</si>
  <si>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</si>
  <si>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</si>
  <si>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</si>
  <si>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</si>
  <si>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</si>
  <si>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</si>
  <si>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</si>
  <si>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</si>
  <si>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</si>
  <si>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</si>
  <si>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</si>
  <si>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</si>
  <si>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</si>
  <si>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</si>
  <si>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</si>
  <si>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</si>
  <si>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</si>
  <si>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</si>
  <si>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</si>
  <si>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</si>
  <si>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</si>
  <si>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</si>
  <si>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</si>
  <si>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</si>
  <si>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</si>
  <si>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</si>
  <si>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</si>
  <si>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</si>
  <si>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</si>
  <si>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</si>
  <si>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</si>
  <si>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</si>
  <si>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</si>
  <si>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</si>
  <si>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</si>
  <si>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</si>
  <si>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</si>
  <si>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</si>
  <si>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</si>
  <si>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</si>
  <si>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</si>
  <si>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</si>
  <si>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</si>
  <si>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</si>
  <si>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</si>
  <si>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</si>
  <si>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</si>
  <si>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</si>
  <si>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</si>
  <si>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</si>
  <si>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</si>
  <si>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</si>
  <si>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</si>
  <si>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</si>
  <si>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</si>
  <si>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</si>
  <si>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</si>
  <si>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</si>
  <si>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</si>
  <si>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</si>
  <si>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</si>
  <si>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</si>
  <si>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</si>
  <si>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</si>
  <si>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</si>
  <si>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</si>
  <si>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</si>
  <si>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</si>
  <si>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</si>
  <si>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</si>
  <si>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</si>
  <si>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</si>
  <si>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</si>
  <si>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</si>
  <si>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</si>
  <si>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</si>
  <si>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</si>
  <si>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</si>
  <si>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</si>
  <si>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</si>
  <si>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</si>
  <si>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</si>
  <si>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</si>
  <si>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</si>
  <si>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</si>
  <si>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</si>
  <si>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</si>
  <si>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</si>
  <si>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</si>
  <si>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</si>
  <si>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</si>
  <si>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</si>
  <si>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</si>
  <si>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</si>
  <si>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</si>
  <si>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</si>
  <si>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</si>
  <si>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</si>
  <si>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</si>
  <si>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</si>
  <si>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</si>
  <si>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</si>
  <si>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</si>
  <si>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</si>
  <si>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</si>
  <si>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</si>
  <si>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</si>
  <si>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</si>
  <si>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</si>
  <si>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</si>
  <si>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</si>
  <si>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</si>
  <si>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</si>
  <si>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</si>
  <si>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</si>
  <si>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</si>
  <si>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</si>
  <si>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</si>
  <si>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</si>
  <si>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</si>
  <si>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</si>
  <si>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</si>
  <si>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EAM Netz GmbH</t>
  </si>
  <si>
    <t>Monteverdiestraße, 2</t>
  </si>
  <si>
    <t>D-34131</t>
  </si>
  <si>
    <t>Kassel</t>
  </si>
  <si>
    <t>Fabian Siebert</t>
  </si>
  <si>
    <t>gasdatenmanagement@eam-netz.de</t>
  </si>
  <si>
    <t>0561/933-1446</t>
  </si>
  <si>
    <t>THE H-Gas</t>
  </si>
  <si>
    <t>THE L-Gas</t>
  </si>
  <si>
    <t>THE0NKH700212000</t>
  </si>
  <si>
    <t>Temperaturgebiet Bad Hersfeld</t>
  </si>
  <si>
    <t>Temperaturgebiet Gießen</t>
  </si>
  <si>
    <t>Temperaturgebiet Göttingen</t>
  </si>
  <si>
    <t>Temperaturgebiet Kassel</t>
  </si>
  <si>
    <t>MeteroGroup</t>
  </si>
  <si>
    <t>Bad Hersfeld</t>
  </si>
  <si>
    <t>EAM Netz</t>
  </si>
  <si>
    <t>Gießen</t>
  </si>
  <si>
    <t>Göttingen</t>
  </si>
  <si>
    <t>DE_GBA05</t>
  </si>
  <si>
    <t>DE_GBH05</t>
  </si>
  <si>
    <t>DE_GKO05</t>
  </si>
  <si>
    <t>DE_GGA05</t>
  </si>
  <si>
    <t>DE_GGB05</t>
  </si>
  <si>
    <t>DE_GHA05</t>
  </si>
  <si>
    <t>DE_GMF05</t>
  </si>
  <si>
    <t>DE_GMK05</t>
  </si>
  <si>
    <t>DE_GPD05</t>
  </si>
  <si>
    <t>DE_GBD05</t>
  </si>
  <si>
    <t>DE_GWA05</t>
  </si>
  <si>
    <t>DE_HEF04</t>
  </si>
  <si>
    <t>DE_HMF04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</si>
</sst>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111"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CEB11CA-7D8D-4A74-8946-9E5C8E223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19AE070F-AA8D-4DB5-A03F-67A79F927CD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F715A6A0-B1FF-43B8-8328-025454BB105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0510477-66ED-4F9A-ADDA-224011AB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5E9A62-F34C-4541-949C-16180D6A6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69AAFDA4-2B42-4FEA-8381-44F4CA43CE1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839C9421-38DC-4E50-91FF-9F7F293728E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BC98EBE-03A6-46E3-B6BA-9112AC27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280A1D-22B2-4CCE-BB78-690DD154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C0F9E938-7AE4-4E57-B0F7-17D5F4FF539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771D3E6E-0389-4E97-A523-D8D75A6563E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278986C-5DF1-42BA-AF86-98312F4C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sdatenmanagement@eam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EAM 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THE H-Gas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9870021200009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0" t="s">
        <v>583</v>
      </c>
      <c r="C10" s="361"/>
      <c r="D10" s="94">
        <v>2</v>
      </c>
      <c r="E10" s="95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9" priority="9">
      <formula>IF(E$11="NB",1,0)</formula>
    </cfRule>
  </conditionalFormatting>
  <conditionalFormatting sqref="F12:L35">
    <cfRule type="expression" dxfId="58" priority="6">
      <formula>IF($E12=1,1,0)</formula>
    </cfRule>
  </conditionalFormatting>
  <conditionalFormatting sqref="M12:AD35">
    <cfRule type="expression" dxfId="57" priority="3">
      <formula>IF(M$11=1,1)</formula>
    </cfRule>
  </conditionalFormatting>
  <conditionalFormatting sqref="M9:AD10">
    <cfRule type="expression" dxfId="56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2" t="s">
        <v>249</v>
      </c>
      <c r="B3" s="238" t="s">
        <v>86</v>
      </c>
      <c r="C3" s="239"/>
      <c r="D3" s="364" t="s">
        <v>454</v>
      </c>
      <c r="E3" s="365"/>
      <c r="F3" s="365"/>
      <c r="G3" s="365"/>
      <c r="H3" s="365"/>
      <c r="I3" s="365"/>
      <c r="J3" s="366"/>
      <c r="K3" s="240"/>
      <c r="L3" s="240"/>
      <c r="M3" s="240"/>
      <c r="N3" s="240"/>
      <c r="O3" s="241"/>
      <c r="P3" s="240"/>
    </row>
    <row r="4" spans="1:16" ht="20.100000000000001" customHeight="1">
      <c r="A4" s="363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55" priority="2" stopIfTrue="1" operator="equal">
      <formula>$M7</formula>
    </cfRule>
  </conditionalFormatting>
  <conditionalFormatting sqref="D9:J9">
    <cfRule type="cellIs" dxfId="54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7">
        <v>9870021200009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 t="s">
        <v>659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8" t="s">
        <v>662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THE H-Gas</v>
      </c>
      <c r="E28" s="38"/>
      <c r="F28" s="11"/>
      <c r="G28" s="2"/>
    </row>
    <row r="29" spans="1:15">
      <c r="B29" s="15"/>
      <c r="C29" s="22" t="s">
        <v>393</v>
      </c>
      <c r="D29" s="44" t="s">
        <v>664</v>
      </c>
      <c r="E29" s="40"/>
      <c r="F29" s="11"/>
      <c r="G29" s="2"/>
    </row>
    <row r="30" spans="1:15">
      <c r="B30" s="15"/>
      <c r="C30" s="22" t="s">
        <v>394</v>
      </c>
      <c r="D30" s="44" t="s">
        <v>665</v>
      </c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110" priority="2">
      <formula>IF(CELL("Zeile",D29)&lt;$D$25+CELL("Zeile",$D$29),1,0)</formula>
    </cfRule>
  </conditionalFormatting>
  <conditionalFormatting sqref="D30:D48">
    <cfRule type="expression" dxfId="10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7" sqref="D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EAM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THE H-Gas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69">
        <f>Netzbetreiber!$D$11</f>
        <v>9870021200009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666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4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>
        <f t="shared" si="0"/>
        <v>3</v>
      </c>
      <c r="K44" s="13">
        <f t="shared" si="0"/>
        <v>4</v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667</v>
      </c>
    </row>
    <row r="46" spans="2:39" ht="18" customHeight="1">
      <c r="C46" s="22" t="s">
        <v>587</v>
      </c>
      <c r="D46" s="44" t="s">
        <v>668</v>
      </c>
    </row>
    <row r="47" spans="2:39" ht="18" customHeight="1">
      <c r="C47" s="22" t="s">
        <v>588</v>
      </c>
      <c r="D47" s="44" t="s">
        <v>669</v>
      </c>
    </row>
    <row r="48" spans="2:39" ht="18" customHeight="1">
      <c r="C48" s="22" t="s">
        <v>589</v>
      </c>
      <c r="D48" s="44" t="s">
        <v>670</v>
      </c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108" priority="20">
      <formula>IF(#REF!="Gaspool",1,0)</formula>
    </cfRule>
  </conditionalFormatting>
  <conditionalFormatting sqref="D45:D59">
    <cfRule type="expression" dxfId="107" priority="16">
      <formula>IF(CELL("Zeile",D45)&lt;$D$43+CELL("Zeile",$D$45),1,0)</formula>
    </cfRule>
  </conditionalFormatting>
  <conditionalFormatting sqref="D46:D59">
    <cfRule type="expression" dxfId="106" priority="15">
      <formula>IF(CELL(D46)&lt;$D$33+27,1,0)</formula>
    </cfRule>
  </conditionalFormatting>
  <conditionalFormatting sqref="D20">
    <cfRule type="expression" dxfId="105" priority="14">
      <formula>IF($D$19=$H$19,1,0)</formula>
    </cfRule>
  </conditionalFormatting>
  <conditionalFormatting sqref="D28">
    <cfRule type="expression" dxfId="104" priority="3">
      <formula>IF($D$15="synthetisch",1,0)</formula>
    </cfRule>
  </conditionalFormatting>
  <conditionalFormatting sqref="D25">
    <cfRule type="expression" dxfId="103" priority="1">
      <formula>IF(AND($D$24=$I$24,$D$23=$H$23),1,0)</formula>
    </cfRule>
  </conditionalFormatting>
  <conditionalFormatting sqref="D23:D25">
    <cfRule type="expression" dxfId="102" priority="4">
      <formula>IF($D$15="analytisch",1,0)</formula>
    </cfRule>
  </conditionalFormatting>
  <conditionalFormatting sqref="D24">
    <cfRule type="expression" dxfId="101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L16" sqref="L1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673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9">
        <v>9870021200009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4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Bad Hersfeld'!F10)</f>
        <v>Temperaturgebiet Bad Hersfeld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2" t="s">
        <v>584</v>
      </c>
      <c r="D13" s="352"/>
      <c r="E13" s="352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3" t="s">
        <v>445</v>
      </c>
      <c r="D14" s="353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3" t="s">
        <v>385</v>
      </c>
      <c r="D15" s="353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671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MeteroGroup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672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105420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Bad Hersfeld'!E25,"B"),IF('SLP-Temp-Gebiet Bad Hersfeld'!E26="Allgemeine GPT",CONCATENATE(Netzbetreiber!$D$11,'SLP-Temp-Gebiet Bad Hersfeld'!E25,"A"),""))</f>
        <v/>
      </c>
      <c r="F27" s="349" t="str">
        <f>IF(F26="Individuelle GPT",CONCATENATE(Netzbetreiber!$D$11,'SLP-Temp-Gebiet Bad Hersfeld'!F25,"B"),IF('SLP-Temp-Gebiet Bad Hersfeld'!F26="Allgemeine GPT",CONCATENATE(Netzbetreiber!$D$11,'SLP-Temp-Gebiet Bad Hersfeld'!F25,"A"),""))</f>
        <v/>
      </c>
      <c r="G27" s="349" t="str">
        <f>IF(G26="Individuelle GPT",CONCATENATE(Netzbetreiber!$D$11,'SLP-Temp-Gebiet Bad Hersfeld'!G25,"B"),IF('SLP-Temp-Gebiet Bad Hersfeld'!G26="Allgemeine GPT",CONCATENATE(Netzbetreiber!$D$11,'SLP-Temp-Gebiet Bad Hersfeld'!G25,"A"),""))</f>
        <v/>
      </c>
      <c r="H27" s="349" t="str">
        <f>IF(H26="Individuelle GPT",CONCATENATE(Netzbetreiber!$D$11,'SLP-Temp-Gebiet Bad Hersfeld'!H25,"B"),IF('SLP-Temp-Gebiet Bad Hersfeld'!H26="Allgemeine GPT",CONCATENATE(Netzbetreiber!$D$11,'SLP-Temp-Gebiet Bad Hersfeld'!H25,"A"),""))</f>
        <v/>
      </c>
      <c r="I27" s="349" t="str">
        <f>IF(I26="Individuelle GPT",CONCATENATE(Netzbetreiber!$D$11,'SLP-Temp-Gebiet Bad Hersfeld'!I25,"B"),IF('SLP-Temp-Gebiet Bad Hersfeld'!I26="Allgemeine GPT",CONCATENATE(Netzbetreiber!$D$11,'SLP-Temp-Gebiet Bad Hersfeld'!I25,"A"),""))</f>
        <v/>
      </c>
      <c r="J27" s="349" t="str">
        <f>IF(J26="Individuelle GPT",CONCATENATE(Netzbetreiber!$D$11,'SLP-Temp-Gebiet Bad Hersfeld'!J25,"B"),IF('SLP-Temp-Gebiet Bad Hersfeld'!J26="Allgemeine GPT",CONCATENATE(Netzbetreiber!$D$11,'SLP-Temp-Gebiet Bad Hersfeld'!J25,"A"),""))</f>
        <v/>
      </c>
      <c r="K27" s="349" t="str">
        <f>IF(K26="Individuelle GPT",CONCATENATE(Netzbetreiber!$D$11,'SLP-Temp-Gebiet Bad Hersfeld'!K25,"B"),IF('SLP-Temp-Gebiet Bad Hersfeld'!K26="Allgemeine GPT",CONCATENATE(Netzbetreiber!$D$11,'SLP-Temp-Gebiet Bad Hersfeld'!K25,"A"),""))</f>
        <v/>
      </c>
      <c r="L27" s="349" t="str">
        <f>IF(L26="Individuelle GPT",CONCATENATE(Netzbetreiber!$D$11,'SLP-Temp-Gebiet Bad Hersfeld'!L25,"B"),IF('SLP-Temp-Gebiet Bad Hersfeld'!L26="Allgemeine GPT",CONCATENATE(Netzbetreiber!$D$11,'SLP-Temp-Gebiet Bad Hersfeld'!L25,"A"),""))</f>
        <v/>
      </c>
      <c r="M27" s="349" t="str">
        <f>IF(M26="Individuelle GPT",CONCATENATE(Netzbetreiber!$D$11,'SLP-Temp-Gebiet Bad Hersfeld'!M25,"B"),IF('SLP-Temp-Gebiet Bad Hersfeld'!M26="Allgemeine GPT",CONCATENATE(Netzbetreiber!$D$11,'SLP-Temp-Gebiet Bad Hersfeld'!M25,"A"),""))</f>
        <v/>
      </c>
      <c r="N27" s="349" t="str">
        <f>IF(N26="Individuelle GPT",CONCATENATE(Netzbetreiber!$D$11,'SLP-Temp-Gebiet Bad Hersfeld'!N25,"B"),IF('SLP-Temp-Gebiet Bad Hersfeld'!N26="Allgemeine GPT",CONCATENATE(Netzbetreiber!$D$11,'SLP-Temp-Gebiet Bad Hersfeld'!N25,"A"),""))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Bad Hersfeld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105420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100" priority="28">
      <formula>IF(E$20&lt;=$F$18,1,0)</formula>
    </cfRule>
  </conditionalFormatting>
  <conditionalFormatting sqref="E33:N37">
    <cfRule type="expression" dxfId="99" priority="27">
      <formula>IF(E$31&lt;=$F$29,1,0)</formula>
    </cfRule>
  </conditionalFormatting>
  <conditionalFormatting sqref="E26:N26">
    <cfRule type="expression" dxfId="98" priority="26">
      <formula>IF(E$20&lt;=$F$18,1,0)</formula>
    </cfRule>
  </conditionalFormatting>
  <conditionalFormatting sqref="E26:N26">
    <cfRule type="expression" dxfId="97" priority="25">
      <formula>IF(E$20&lt;=$F$18,1,0)</formula>
    </cfRule>
  </conditionalFormatting>
  <conditionalFormatting sqref="E57:N60">
    <cfRule type="expression" dxfId="96" priority="22">
      <formula>IF(E$55&lt;=$F$53,1,0)</formula>
    </cfRule>
  </conditionalFormatting>
  <conditionalFormatting sqref="E61:N61">
    <cfRule type="expression" dxfId="95" priority="21">
      <formula>IF(E$55&lt;=$F$53,1,0)</formula>
    </cfRule>
  </conditionalFormatting>
  <conditionalFormatting sqref="E67:N69">
    <cfRule type="expression" dxfId="94" priority="15">
      <formula>IF(E$65&lt;=$F$63,1,0)</formula>
    </cfRule>
  </conditionalFormatting>
  <conditionalFormatting sqref="E66:N69 E71:N71">
    <cfRule type="expression" dxfId="93" priority="13">
      <formula>IF(E$65&gt;$F$63,1,0)</formula>
    </cfRule>
  </conditionalFormatting>
  <conditionalFormatting sqref="E57:N61">
    <cfRule type="expression" dxfId="92" priority="12">
      <formula>IF(E$55&gt;$F$53,1,0)</formula>
    </cfRule>
  </conditionalFormatting>
  <conditionalFormatting sqref="E21:N26">
    <cfRule type="expression" dxfId="91" priority="11">
      <formula>IF(E$20&gt;$F$18,1,0)</formula>
    </cfRule>
  </conditionalFormatting>
  <conditionalFormatting sqref="E33:N37">
    <cfRule type="expression" dxfId="90" priority="10">
      <formula>IF(E$31&gt;$F$29,1,0)</formula>
    </cfRule>
  </conditionalFormatting>
  <conditionalFormatting sqref="H11 H8:H9">
    <cfRule type="expression" dxfId="89" priority="9">
      <formula>IF($F$9=1,1,0)</formula>
    </cfRule>
  </conditionalFormatting>
  <conditionalFormatting sqref="E56:N56">
    <cfRule type="expression" dxfId="88" priority="8">
      <formula>IF(E$55&gt;$F$53,1,0)</formula>
    </cfRule>
  </conditionalFormatting>
  <conditionalFormatting sqref="E32:N32">
    <cfRule type="expression" dxfId="87" priority="7">
      <formula>IF(E$31&gt;$F$29,1,0)</formula>
    </cfRule>
  </conditionalFormatting>
  <conditionalFormatting sqref="E71:N71">
    <cfRule type="expression" dxfId="86" priority="6">
      <formula>IF(E$65&lt;=$F$63,1,0)</formula>
    </cfRule>
  </conditionalFormatting>
  <conditionalFormatting sqref="H10">
    <cfRule type="expression" dxfId="85" priority="5">
      <formula>IF($F$9=1,1,0)</formula>
    </cfRule>
  </conditionalFormatting>
  <conditionalFormatting sqref="E70:N70">
    <cfRule type="expression" dxfId="84" priority="2">
      <formula>IF(E$65&lt;=$F$63,1,0)</formula>
    </cfRule>
  </conditionalFormatting>
  <conditionalFormatting sqref="E70:N70">
    <cfRule type="expression" dxfId="83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4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#02'!F10)</f>
        <v>Temperaturgebiet Gießen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2" t="s">
        <v>584</v>
      </c>
      <c r="D13" s="352"/>
      <c r="E13" s="352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3" t="s">
        <v>445</v>
      </c>
      <c r="D14" s="353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3" t="s">
        <v>385</v>
      </c>
      <c r="D15" s="353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4" t="s">
        <v>580</v>
      </c>
      <c r="D72" s="354"/>
      <c r="E72" s="354"/>
      <c r="F72" s="35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82" priority="18">
      <formula>IF(E$20&lt;=$F$18,1,0)</formula>
    </cfRule>
  </conditionalFormatting>
  <conditionalFormatting sqref="E32:N36">
    <cfRule type="expression" dxfId="81" priority="17">
      <formula>IF(E$30&lt;=$F$28,1,0)</formula>
    </cfRule>
  </conditionalFormatting>
  <conditionalFormatting sqref="E26:F26">
    <cfRule type="expression" dxfId="80" priority="16">
      <formula>IF(E$20&lt;=$F$18,1,0)</formula>
    </cfRule>
  </conditionalFormatting>
  <conditionalFormatting sqref="E26:N26">
    <cfRule type="expression" dxfId="79" priority="15">
      <formula>IF(E$20&lt;=$F$18,1,0)</formula>
    </cfRule>
  </conditionalFormatting>
  <conditionalFormatting sqref="E56:N59">
    <cfRule type="expression" dxfId="78" priority="14">
      <formula>IF(E$54&lt;=$F$52,1,0)</formula>
    </cfRule>
  </conditionalFormatting>
  <conditionalFormatting sqref="E60:N60">
    <cfRule type="expression" dxfId="77" priority="13">
      <formula>IF(E$54&lt;=$F$52,1,0)</formula>
    </cfRule>
  </conditionalFormatting>
  <conditionalFormatting sqref="E66:N68">
    <cfRule type="expression" dxfId="76" priority="12">
      <formula>IF(E$64&lt;=$F$62,1,0)</formula>
    </cfRule>
  </conditionalFormatting>
  <conditionalFormatting sqref="E65:N68 E70:N70">
    <cfRule type="expression" dxfId="75" priority="11">
      <formula>IF(E$64&gt;$F$62,1,0)</formula>
    </cfRule>
  </conditionalFormatting>
  <conditionalFormatting sqref="E56:N60">
    <cfRule type="expression" dxfId="74" priority="10">
      <formula>IF(E$54&gt;$F$52,1,0)</formula>
    </cfRule>
  </conditionalFormatting>
  <conditionalFormatting sqref="E21:N26">
    <cfRule type="expression" dxfId="73" priority="9">
      <formula>IF(E$20&gt;$F$18,1,0)</formula>
    </cfRule>
  </conditionalFormatting>
  <conditionalFormatting sqref="E32:N36">
    <cfRule type="expression" dxfId="72" priority="8">
      <formula>IF(E$30&gt;$F$28,1,0)</formula>
    </cfRule>
  </conditionalFormatting>
  <conditionalFormatting sqref="H11 H8:H9">
    <cfRule type="expression" dxfId="71" priority="7">
      <formula>IF($F$9=1,1,0)</formula>
    </cfRule>
  </conditionalFormatting>
  <conditionalFormatting sqref="E55:N55">
    <cfRule type="expression" dxfId="70" priority="6">
      <formula>IF(E$54&gt;$F$52,1,0)</formula>
    </cfRule>
  </conditionalFormatting>
  <conditionalFormatting sqref="E31:N31">
    <cfRule type="expression" dxfId="69" priority="5">
      <formula>IF(E$30&gt;$F$28,1,0)</formula>
    </cfRule>
  </conditionalFormatting>
  <conditionalFormatting sqref="E70:N70">
    <cfRule type="expression" dxfId="68" priority="4">
      <formula>IF(E$64&lt;=$F$62,1,0)</formula>
    </cfRule>
  </conditionalFormatting>
  <conditionalFormatting sqref="H10">
    <cfRule type="expression" dxfId="67" priority="3">
      <formula>IF($F$9=1,1,0)</formula>
    </cfRule>
  </conditionalFormatting>
  <conditionalFormatting sqref="E69:N69">
    <cfRule type="expression" dxfId="66" priority="2">
      <formula>IF(E$64&lt;=$F$62,1,0)</formula>
    </cfRule>
  </conditionalFormatting>
  <conditionalFormatting sqref="E69:N69">
    <cfRule type="expression" dxfId="65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C5B9-272C-43F4-A761-B8086A64C82F}">
  <sheetPr>
    <tabColor rgb="FFFF0000"/>
    <pageSetUpPr fitToPage="1"/>
  </sheetPr>
  <dimension ref="A1:DV79"/>
  <sheetViews>
    <sheetView showGridLines="0" zoomScaleNormal="100" workbookViewId="0">
      <selection activeCell="E27" sqref="E2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673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9">
        <v>9870021200009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4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Gießen'!F10)</f>
        <v>Temperaturgebiet Gießen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2" t="s">
        <v>584</v>
      </c>
      <c r="D13" s="352"/>
      <c r="E13" s="352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3" t="s">
        <v>445</v>
      </c>
      <c r="D14" s="353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3" t="s">
        <v>385</v>
      </c>
      <c r="D15" s="353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671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5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35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MeteroGroup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674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105320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Gießen'!E25,"B"),IF('SLP-Temp-Gebiet Gießen'!E26="Allgemeine GPT",CONCATENATE(Netzbetreiber!$D$11,'SLP-Temp-Gebiet Gießen'!E25,"A"),""))</f>
        <v/>
      </c>
      <c r="F27" s="349" t="str">
        <f>IF(F26="Individuelle GPT",CONCATENATE(Netzbetreiber!$D$11,'SLP-Temp-Gebiet Gießen'!F25,"B"),IF('SLP-Temp-Gebiet Gießen'!F26="Allgemeine GPT",CONCATENATE(Netzbetreiber!$D$11,'SLP-Temp-Gebiet Gießen'!F25,"A"),""))</f>
        <v/>
      </c>
      <c r="G27" s="349" t="str">
        <f>IF(G26="Individuelle GPT",CONCATENATE(Netzbetreiber!$D$11,'SLP-Temp-Gebiet Gießen'!G25,"B"),IF('SLP-Temp-Gebiet Gießen'!G26="Allgemeine GPT",CONCATENATE(Netzbetreiber!$D$11,'SLP-Temp-Gebiet Gießen'!G25,"A"),""))</f>
        <v/>
      </c>
      <c r="H27" s="349" t="str">
        <f>IF(H26="Individuelle GPT",CONCATENATE(Netzbetreiber!$D$11,'SLP-Temp-Gebiet Gießen'!H25,"B"),IF('SLP-Temp-Gebiet Gießen'!H26="Allgemeine GPT",CONCATENATE(Netzbetreiber!$D$11,'SLP-Temp-Gebiet Gießen'!H25,"A"),""))</f>
        <v/>
      </c>
      <c r="I27" s="349" t="str">
        <f>IF(I26="Individuelle GPT",CONCATENATE(Netzbetreiber!$D$11,'SLP-Temp-Gebiet Gießen'!I25,"B"),IF('SLP-Temp-Gebiet Gießen'!I26="Allgemeine GPT",CONCATENATE(Netzbetreiber!$D$11,'SLP-Temp-Gebiet Gießen'!I25,"A"),""))</f>
        <v/>
      </c>
      <c r="J27" s="349" t="str">
        <f>IF(J26="Individuelle GPT",CONCATENATE(Netzbetreiber!$D$11,'SLP-Temp-Gebiet Gießen'!J25,"B"),IF('SLP-Temp-Gebiet Gießen'!J26="Allgemeine GPT",CONCATENATE(Netzbetreiber!$D$11,'SLP-Temp-Gebiet Gießen'!J25,"A"),""))</f>
        <v/>
      </c>
      <c r="K27" s="349" t="str">
        <f>IF(K26="Individuelle GPT",CONCATENATE(Netzbetreiber!$D$11,'SLP-Temp-Gebiet Gießen'!K25,"B"),IF('SLP-Temp-Gebiet Gießen'!K26="Allgemeine GPT",CONCATENATE(Netzbetreiber!$D$11,'SLP-Temp-Gebiet Gießen'!K25,"A"),""))</f>
        <v/>
      </c>
      <c r="L27" s="349" t="str">
        <f>IF(L26="Individuelle GPT",CONCATENATE(Netzbetreiber!$D$11,'SLP-Temp-Gebiet Gießen'!L25,"B"),IF('SLP-Temp-Gebiet Gießen'!L26="Allgemeine GPT",CONCATENATE(Netzbetreiber!$D$11,'SLP-Temp-Gebiet Gießen'!L25,"A"),""))</f>
        <v/>
      </c>
      <c r="M27" s="349" t="str">
        <f>IF(M26="Individuelle GPT",CONCATENATE(Netzbetreiber!$D$11,'SLP-Temp-Gebiet Gießen'!M25,"B"),IF('SLP-Temp-Gebiet Gießen'!M26="Allgemeine GPT",CONCATENATE(Netzbetreiber!$D$11,'SLP-Temp-Gebiet Gießen'!M25,"A"),""))</f>
        <v/>
      </c>
      <c r="N27" s="349" t="str">
        <f>IF(N26="Individuelle GPT",CONCATENATE(Netzbetreiber!$D$11,'SLP-Temp-Gebiet Gießen'!N25,"B"),IF('SLP-Temp-Gebiet Gießen'!N26="Allgemeine GPT",CONCATENATE(Netzbetreiber!$D$11,'SLP-Temp-Gebiet Gießen'!N25,"A"),""))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Gießen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105320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7">IF(F65&gt;$F$63,0,1)</f>
        <v>0</v>
      </c>
      <c r="G64" s="178">
        <f t="shared" si="7"/>
        <v>0</v>
      </c>
      <c r="H64" s="178">
        <f t="shared" si="7"/>
        <v>0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8">ROUND(G67/$D$67,4)</f>
        <v>0.25</v>
      </c>
      <c r="H66" s="287">
        <f t="shared" si="8"/>
        <v>0.125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71" si="9">F33</f>
        <v>0.5</v>
      </c>
      <c r="G67" s="295">
        <f t="shared" si="9"/>
        <v>0.25</v>
      </c>
      <c r="H67" s="295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si="9"/>
        <v>D-1</v>
      </c>
      <c r="G68" s="156" t="str">
        <f t="shared" si="9"/>
        <v>D-2</v>
      </c>
      <c r="H68" s="156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si="9"/>
        <v>Gastag</v>
      </c>
      <c r="G69" s="159" t="str">
        <f t="shared" si="9"/>
        <v>Gastag</v>
      </c>
      <c r="H69" s="159" t="str">
        <f t="shared" si="9"/>
        <v>Gastag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si="9"/>
        <v>CET/CEST</v>
      </c>
      <c r="G70" s="159" t="str">
        <f t="shared" si="9"/>
        <v>CET/CEST</v>
      </c>
      <c r="H70" s="1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si="9"/>
        <v>Temp.-IST</v>
      </c>
      <c r="H71" s="163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3" priority="18">
      <formula>IF(E$20&lt;=$F$18,1,0)</formula>
    </cfRule>
  </conditionalFormatting>
  <conditionalFormatting sqref="E33:N37">
    <cfRule type="expression" dxfId="52" priority="17">
      <formula>IF(E$31&lt;=$F$29,1,0)</formula>
    </cfRule>
  </conditionalFormatting>
  <conditionalFormatting sqref="E26:N26">
    <cfRule type="expression" dxfId="51" priority="16">
      <formula>IF(E$20&lt;=$F$18,1,0)</formula>
    </cfRule>
  </conditionalFormatting>
  <conditionalFormatting sqref="E26:N26">
    <cfRule type="expression" dxfId="50" priority="15">
      <formula>IF(E$20&lt;=$F$18,1,0)</formula>
    </cfRule>
  </conditionalFormatting>
  <conditionalFormatting sqref="E57:N60">
    <cfRule type="expression" dxfId="49" priority="14">
      <formula>IF(E$55&lt;=$F$53,1,0)</formula>
    </cfRule>
  </conditionalFormatting>
  <conditionalFormatting sqref="E61:N61">
    <cfRule type="expression" dxfId="48" priority="13">
      <formula>IF(E$55&lt;=$F$53,1,0)</formula>
    </cfRule>
  </conditionalFormatting>
  <conditionalFormatting sqref="E67:N69">
    <cfRule type="expression" dxfId="47" priority="12">
      <formula>IF(E$65&lt;=$F$63,1,0)</formula>
    </cfRule>
  </conditionalFormatting>
  <conditionalFormatting sqref="E66:N69 E71:N71">
    <cfRule type="expression" dxfId="46" priority="11">
      <formula>IF(E$65&gt;$F$63,1,0)</formula>
    </cfRule>
  </conditionalFormatting>
  <conditionalFormatting sqref="E57:N61">
    <cfRule type="expression" dxfId="45" priority="10">
      <formula>IF(E$55&gt;$F$53,1,0)</formula>
    </cfRule>
  </conditionalFormatting>
  <conditionalFormatting sqref="E21:N26">
    <cfRule type="expression" dxfId="44" priority="9">
      <formula>IF(E$20&gt;$F$18,1,0)</formula>
    </cfRule>
  </conditionalFormatting>
  <conditionalFormatting sqref="E33:N37">
    <cfRule type="expression" dxfId="43" priority="8">
      <formula>IF(E$31&gt;$F$29,1,0)</formula>
    </cfRule>
  </conditionalFormatting>
  <conditionalFormatting sqref="H11 H8:H9">
    <cfRule type="expression" dxfId="42" priority="7">
      <formula>IF($F$9=1,1,0)</formula>
    </cfRule>
  </conditionalFormatting>
  <conditionalFormatting sqref="E56:N56">
    <cfRule type="expression" dxfId="41" priority="6">
      <formula>IF(E$55&gt;$F$53,1,0)</formula>
    </cfRule>
  </conditionalFormatting>
  <conditionalFormatting sqref="E32:N32">
    <cfRule type="expression" dxfId="40" priority="5">
      <formula>IF(E$31&gt;$F$29,1,0)</formula>
    </cfRule>
  </conditionalFormatting>
  <conditionalFormatting sqref="E71:N71">
    <cfRule type="expression" dxfId="39" priority="4">
      <formula>IF(E$65&lt;=$F$63,1,0)</formula>
    </cfRule>
  </conditionalFormatting>
  <conditionalFormatting sqref="H10">
    <cfRule type="expression" dxfId="38" priority="3">
      <formula>IF($F$9=1,1,0)</formula>
    </cfRule>
  </conditionalFormatting>
  <conditionalFormatting sqref="E70:N70">
    <cfRule type="expression" dxfId="37" priority="2">
      <formula>IF(E$65&lt;=$F$63,1,0)</formula>
    </cfRule>
  </conditionalFormatting>
  <conditionalFormatting sqref="E70:N70">
    <cfRule type="expression" dxfId="36" priority="1">
      <formula>IF(E$65&gt;$F$63,1,0)</formula>
    </cfRule>
  </conditionalFormatting>
  <dataValidations count="14">
    <dataValidation type="list" allowBlank="1" showInputMessage="1" showErrorMessage="1" sqref="E61:N61" xr:uid="{E3C7784D-0129-404B-8212-9432480704EF}">
      <formula1>$R$27:$S$27</formula1>
    </dataValidation>
    <dataValidation type="list" allowBlank="1" showInputMessage="1" showErrorMessage="1" sqref="E26:N26" xr:uid="{1A9DD3EB-FA25-4224-A44A-AC9E914E492F}">
      <formula1>$R$26:$U$26</formula1>
    </dataValidation>
    <dataValidation type="list" allowBlank="1" showInputMessage="1" showErrorMessage="1" sqref="E36:N36 E70:N70" xr:uid="{D34253C9-3C7F-4E22-B970-153D6F413B91}">
      <formula1>$R$36:$S$36</formula1>
    </dataValidation>
    <dataValidation type="list" allowBlank="1" showInputMessage="1" showErrorMessage="1" sqref="G14:G15" xr:uid="{943131F5-88E7-40C6-80F7-9B0DA4785112}">
      <formula1>$R$14:$AC$14</formula1>
    </dataValidation>
    <dataValidation type="list" allowBlank="1" showInputMessage="1" showErrorMessage="1" sqref="F14:F15" xr:uid="{E31110E4-9BDF-492D-BD7B-FDDCF8B48497}">
      <formula1>$R$15:$AV$15</formula1>
    </dataValidation>
    <dataValidation type="list" allowBlank="1" showInputMessage="1" showErrorMessage="1" sqref="F63" xr:uid="{C3465277-A52F-4E7F-A4AE-07E7E52CCDDF}">
      <formula1>$E$65:$N$65</formula1>
    </dataValidation>
    <dataValidation type="list" allowBlank="1" showInputMessage="1" showErrorMessage="1" sqref="F29" xr:uid="{8406A564-701C-4D55-BE3B-3C57742FEA66}">
      <formula1>$E$31:$N$31</formula1>
    </dataValidation>
    <dataValidation type="list" allowBlank="1" showInputMessage="1" showErrorMessage="1" sqref="F18" xr:uid="{0E0EB547-40B2-44A3-8643-D675FA85B17D}">
      <formula1>$E$20:$N$20</formula1>
    </dataValidation>
    <dataValidation type="list" allowBlank="1" showInputMessage="1" showErrorMessage="1" sqref="F53" xr:uid="{3A661722-3998-4DDC-AD49-13120B2691FD}">
      <formula1>$E$55:$N$55</formula1>
    </dataValidation>
    <dataValidation type="list" allowBlank="1" showInputMessage="1" showErrorMessage="1" sqref="E23:N23 E58:N58" xr:uid="{8C4E7A09-B516-4309-BC0C-A3CC828CEC5A}">
      <formula1>$R$23:$T$23</formula1>
    </dataValidation>
    <dataValidation type="list" allowBlank="1" showInputMessage="1" showErrorMessage="1" sqref="E35:N35 E69:N69" xr:uid="{854CE418-7396-4BAD-8825-95C884308720}">
      <formula1>$R$35:$S$35</formula1>
    </dataValidation>
    <dataValidation type="list" allowBlank="1" showInputMessage="1" showErrorMessage="1" errorTitle="Prognosezeitraum" error="Werte zwischen 0 - 240h" sqref="E34:N34 E68:N68" xr:uid="{8ED0E582-F09D-485A-AA97-16B8F01A60C0}">
      <formula1>$R$34:$AB$34</formula1>
    </dataValidation>
    <dataValidation type="list" allowBlank="1" showInputMessage="1" showErrorMessage="1" sqref="E37:N37 E71:N71" xr:uid="{8D108B56-DCDE-4FC0-9CA4-DCC5E5172FA2}">
      <formula1>$R$37:$S$37</formula1>
    </dataValidation>
    <dataValidation type="whole" allowBlank="1" showInputMessage="1" showErrorMessage="1" sqref="F9" xr:uid="{F8F5C1BC-5D9A-40CC-AC66-160A5A29AE7C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FD890-8C39-40D7-B336-4F708D2AFF96}">
          <x14:formula1>
            <xm:f>'SLP-Verfahren'!$H$44:$V$44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1B94-5248-4117-A348-71CC43851BF8}">
  <sheetPr>
    <tabColor rgb="FFFF0000"/>
    <pageSetUpPr fitToPage="1"/>
  </sheetPr>
  <dimension ref="A1:DV79"/>
  <sheetViews>
    <sheetView showGridLines="0" topLeftCell="A16" zoomScaleNormal="100" workbookViewId="0">
      <selection activeCell="E26" sqref="E26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673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9">
        <v>9870021200009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4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3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Göttingen'!F10)</f>
        <v>Temperaturgebiet Göttingen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2" t="s">
        <v>584</v>
      </c>
      <c r="D13" s="352"/>
      <c r="E13" s="352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3" t="s">
        <v>445</v>
      </c>
      <c r="D14" s="353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3" t="s">
        <v>385</v>
      </c>
      <c r="D15" s="353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671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5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35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MeteroGroup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675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104440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Göttingen'!E25,"B"),IF('SLP-Temp-Gebiet Göttingen'!E26="Allgemeine GPT",CONCATENATE(Netzbetreiber!$D$11,'SLP-Temp-Gebiet Göttingen'!E25,"A"),""))</f>
        <v/>
      </c>
      <c r="F27" s="349" t="str">
        <f>IF(F26="Individuelle GPT",CONCATENATE(Netzbetreiber!$D$11,'SLP-Temp-Gebiet Göttingen'!F25,"B"),IF('SLP-Temp-Gebiet Göttingen'!F26="Allgemeine GPT",CONCATENATE(Netzbetreiber!$D$11,'SLP-Temp-Gebiet Göttingen'!F25,"A"),""))</f>
        <v/>
      </c>
      <c r="G27" s="349" t="str">
        <f>IF(G26="Individuelle GPT",CONCATENATE(Netzbetreiber!$D$11,'SLP-Temp-Gebiet Göttingen'!G25,"B"),IF('SLP-Temp-Gebiet Göttingen'!G26="Allgemeine GPT",CONCATENATE(Netzbetreiber!$D$11,'SLP-Temp-Gebiet Göttingen'!G25,"A"),""))</f>
        <v/>
      </c>
      <c r="H27" s="349" t="str">
        <f>IF(H26="Individuelle GPT",CONCATENATE(Netzbetreiber!$D$11,'SLP-Temp-Gebiet Göttingen'!H25,"B"),IF('SLP-Temp-Gebiet Göttingen'!H26="Allgemeine GPT",CONCATENATE(Netzbetreiber!$D$11,'SLP-Temp-Gebiet Göttingen'!H25,"A"),""))</f>
        <v/>
      </c>
      <c r="I27" s="349" t="str">
        <f>IF(I26="Individuelle GPT",CONCATENATE(Netzbetreiber!$D$11,'SLP-Temp-Gebiet Göttingen'!I25,"B"),IF('SLP-Temp-Gebiet Göttingen'!I26="Allgemeine GPT",CONCATENATE(Netzbetreiber!$D$11,'SLP-Temp-Gebiet Göttingen'!I25,"A"),""))</f>
        <v/>
      </c>
      <c r="J27" s="349" t="str">
        <f>IF(J26="Individuelle GPT",CONCATENATE(Netzbetreiber!$D$11,'SLP-Temp-Gebiet Göttingen'!J25,"B"),IF('SLP-Temp-Gebiet Göttingen'!J26="Allgemeine GPT",CONCATENATE(Netzbetreiber!$D$11,'SLP-Temp-Gebiet Göttingen'!J25,"A"),""))</f>
        <v/>
      </c>
      <c r="K27" s="349" t="str">
        <f>IF(K26="Individuelle GPT",CONCATENATE(Netzbetreiber!$D$11,'SLP-Temp-Gebiet Göttingen'!K25,"B"),IF('SLP-Temp-Gebiet Göttingen'!K26="Allgemeine GPT",CONCATENATE(Netzbetreiber!$D$11,'SLP-Temp-Gebiet Göttingen'!K25,"A"),""))</f>
        <v/>
      </c>
      <c r="L27" s="349" t="str">
        <f>IF(L26="Individuelle GPT",CONCATENATE(Netzbetreiber!$D$11,'SLP-Temp-Gebiet Göttingen'!L25,"B"),IF('SLP-Temp-Gebiet Göttingen'!L26="Allgemeine GPT",CONCATENATE(Netzbetreiber!$D$11,'SLP-Temp-Gebiet Göttingen'!L25,"A"),""))</f>
        <v/>
      </c>
      <c r="M27" s="349" t="str">
        <f>IF(M26="Individuelle GPT",CONCATENATE(Netzbetreiber!$D$11,'SLP-Temp-Gebiet Göttingen'!M25,"B"),IF('SLP-Temp-Gebiet Göttingen'!M26="Allgemeine GPT",CONCATENATE(Netzbetreiber!$D$11,'SLP-Temp-Gebiet Göttingen'!M25,"A"),""))</f>
        <v/>
      </c>
      <c r="N27" s="349" t="str">
        <f>IF(N26="Individuelle GPT",CONCATENATE(Netzbetreiber!$D$11,'SLP-Temp-Gebiet Göttingen'!N25,"B"),IF('SLP-Temp-Gebiet Göttingen'!N26="Allgemeine GPT",CONCATENATE(Netzbetreiber!$D$11,'SLP-Temp-Gebiet Göttingen'!N25,"A"),""))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Göttingen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104440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7">IF(F65&gt;$F$63,0,1)</f>
        <v>0</v>
      </c>
      <c r="G64" s="178">
        <f t="shared" si="7"/>
        <v>0</v>
      </c>
      <c r="H64" s="178">
        <f t="shared" si="7"/>
        <v>0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8">ROUND(G67/$D$67,4)</f>
        <v>0.25</v>
      </c>
      <c r="H66" s="287">
        <f t="shared" si="8"/>
        <v>0.125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71" si="9">F33</f>
        <v>0.5</v>
      </c>
      <c r="G67" s="295">
        <f t="shared" si="9"/>
        <v>0.25</v>
      </c>
      <c r="H67" s="295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si="9"/>
        <v>D-1</v>
      </c>
      <c r="G68" s="156" t="str">
        <f t="shared" si="9"/>
        <v>D-2</v>
      </c>
      <c r="H68" s="156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si="9"/>
        <v>Gastag</v>
      </c>
      <c r="G69" s="159" t="str">
        <f t="shared" si="9"/>
        <v>Gastag</v>
      </c>
      <c r="H69" s="159" t="str">
        <f t="shared" si="9"/>
        <v>Gastag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si="9"/>
        <v>CET/CEST</v>
      </c>
      <c r="G70" s="159" t="str">
        <f t="shared" si="9"/>
        <v>CET/CEST</v>
      </c>
      <c r="H70" s="1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si="9"/>
        <v>Temp.-IST</v>
      </c>
      <c r="H71" s="163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35" priority="18">
      <formula>IF(E$20&lt;=$F$18,1,0)</formula>
    </cfRule>
  </conditionalFormatting>
  <conditionalFormatting sqref="E33:N37">
    <cfRule type="expression" dxfId="34" priority="17">
      <formula>IF(E$31&lt;=$F$29,1,0)</formula>
    </cfRule>
  </conditionalFormatting>
  <conditionalFormatting sqref="E26:N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7:N60">
    <cfRule type="expression" dxfId="31" priority="14">
      <formula>IF(E$55&lt;=$F$53,1,0)</formula>
    </cfRule>
  </conditionalFormatting>
  <conditionalFormatting sqref="E61:N61">
    <cfRule type="expression" dxfId="30" priority="13">
      <formula>IF(E$55&lt;=$F$53,1,0)</formula>
    </cfRule>
  </conditionalFormatting>
  <conditionalFormatting sqref="E67:N69">
    <cfRule type="expression" dxfId="29" priority="12">
      <formula>IF(E$65&lt;=$F$63,1,0)</formula>
    </cfRule>
  </conditionalFormatting>
  <conditionalFormatting sqref="E66:N69 E71:N71">
    <cfRule type="expression" dxfId="28" priority="11">
      <formula>IF(E$65&gt;$F$63,1,0)</formula>
    </cfRule>
  </conditionalFormatting>
  <conditionalFormatting sqref="E57:N61">
    <cfRule type="expression" dxfId="27" priority="10">
      <formula>IF(E$55&gt;$F$53,1,0)</formula>
    </cfRule>
  </conditionalFormatting>
  <conditionalFormatting sqref="E21:N26">
    <cfRule type="expression" dxfId="26" priority="9">
      <formula>IF(E$20&gt;$F$18,1,0)</formula>
    </cfRule>
  </conditionalFormatting>
  <conditionalFormatting sqref="E33:N37">
    <cfRule type="expression" dxfId="25" priority="8">
      <formula>IF(E$31&gt;$F$29,1,0)</formula>
    </cfRule>
  </conditionalFormatting>
  <conditionalFormatting sqref="H11 H8:H9">
    <cfRule type="expression" dxfId="24" priority="7">
      <formula>IF($F$9=1,1,0)</formula>
    </cfRule>
  </conditionalFormatting>
  <conditionalFormatting sqref="E56:N56">
    <cfRule type="expression" dxfId="23" priority="6">
      <formula>IF(E$55&gt;$F$53,1,0)</formula>
    </cfRule>
  </conditionalFormatting>
  <conditionalFormatting sqref="E32:N32">
    <cfRule type="expression" dxfId="22" priority="5">
      <formula>IF(E$31&gt;$F$29,1,0)</formula>
    </cfRule>
  </conditionalFormatting>
  <conditionalFormatting sqref="E71:N71">
    <cfRule type="expression" dxfId="21" priority="4">
      <formula>IF(E$65&lt;=$F$63,1,0)</formula>
    </cfRule>
  </conditionalFormatting>
  <conditionalFormatting sqref="H10">
    <cfRule type="expression" dxfId="20" priority="3">
      <formula>IF($F$9=1,1,0)</formula>
    </cfRule>
  </conditionalFormatting>
  <conditionalFormatting sqref="E70:N70">
    <cfRule type="expression" dxfId="19" priority="2">
      <formula>IF(E$65&lt;=$F$63,1,0)</formula>
    </cfRule>
  </conditionalFormatting>
  <conditionalFormatting sqref="E70:N70">
    <cfRule type="expression" dxfId="18" priority="1">
      <formula>IF(E$65&gt;$F$63,1,0)</formula>
    </cfRule>
  </conditionalFormatting>
  <dataValidations count="14">
    <dataValidation type="whole" allowBlank="1" showInputMessage="1" showErrorMessage="1" sqref="F9" xr:uid="{3C673AB2-5971-4E16-BF51-B7869A205AC9}">
      <formula1>1</formula1>
      <formula2>20</formula2>
    </dataValidation>
    <dataValidation type="list" allowBlank="1" showInputMessage="1" showErrorMessage="1" sqref="E37:N37 E71:N71" xr:uid="{95A77102-C1F9-4179-9CB3-2BC402C11AA1}">
      <formula1>$R$37:$S$37</formula1>
    </dataValidation>
    <dataValidation type="list" allowBlank="1" showInputMessage="1" showErrorMessage="1" errorTitle="Prognosezeitraum" error="Werte zwischen 0 - 240h" sqref="E34:N34 E68:N68" xr:uid="{A6761D8A-2F7D-40AA-94CA-B7E0FF0100D4}">
      <formula1>$R$34:$AB$34</formula1>
    </dataValidation>
    <dataValidation type="list" allowBlank="1" showInputMessage="1" showErrorMessage="1" sqref="E35:N35 E69:N69" xr:uid="{25734819-A211-46BA-A257-6DD5AD873B9D}">
      <formula1>$R$35:$S$35</formula1>
    </dataValidation>
    <dataValidation type="list" allowBlank="1" showInputMessage="1" showErrorMessage="1" sqref="E23:N23 E58:N58" xr:uid="{F4C938DA-D4C7-4E6E-AAB9-2427E652FDAE}">
      <formula1>$R$23:$T$23</formula1>
    </dataValidation>
    <dataValidation type="list" allowBlank="1" showInputMessage="1" showErrorMessage="1" sqref="F53" xr:uid="{A5BC2C8A-227E-44CC-9A34-34F12C8726E5}">
      <formula1>$E$55:$N$55</formula1>
    </dataValidation>
    <dataValidation type="list" allowBlank="1" showInputMessage="1" showErrorMessage="1" sqref="F18" xr:uid="{E41AA8F8-6EF5-4CF8-9E5F-3DA3008ACE9B}">
      <formula1>$E$20:$N$20</formula1>
    </dataValidation>
    <dataValidation type="list" allowBlank="1" showInputMessage="1" showErrorMessage="1" sqref="F29" xr:uid="{91ADC74E-B859-40A1-8544-21471912AB8C}">
      <formula1>$E$31:$N$31</formula1>
    </dataValidation>
    <dataValidation type="list" allowBlank="1" showInputMessage="1" showErrorMessage="1" sqref="F63" xr:uid="{BAABFFBE-7428-4BC1-BB8E-0B7346E709B5}">
      <formula1>$E$65:$N$65</formula1>
    </dataValidation>
    <dataValidation type="list" allowBlank="1" showInputMessage="1" showErrorMessage="1" sqref="F14:F15" xr:uid="{6D17D514-F60C-4626-A441-53D7DFCBD124}">
      <formula1>$R$15:$AV$15</formula1>
    </dataValidation>
    <dataValidation type="list" allowBlank="1" showInputMessage="1" showErrorMessage="1" sqref="G14:G15" xr:uid="{48DF235C-1A8F-403B-8E5D-B5EAE6016D03}">
      <formula1>$R$14:$AC$14</formula1>
    </dataValidation>
    <dataValidation type="list" allowBlank="1" showInputMessage="1" showErrorMessage="1" sqref="E36:N36 E70:N70" xr:uid="{7714A0CE-BC8F-433C-B7EC-C687C5BBE39D}">
      <formula1>$R$36:$S$36</formula1>
    </dataValidation>
    <dataValidation type="list" allowBlank="1" showInputMessage="1" showErrorMessage="1" sqref="E26:N26" xr:uid="{9B0E8ABB-2539-45CF-B2B0-8ED6FB6D957E}">
      <formula1>$R$26:$U$26</formula1>
    </dataValidation>
    <dataValidation type="list" allowBlank="1" showInputMessage="1" showErrorMessage="1" sqref="E61:N61" xr:uid="{9985BB09-9FFC-4D5A-9ACB-2BF8BA9B04C7}">
      <formula1>$R$27:$S$27</formula1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B4A0D9-1AD9-4CD4-A5E2-097CDCC34742}">
          <x14:formula1>
            <xm:f>'SLP-Verfahren'!$H$44:$V$44</xm:f>
          </x14:formula1>
          <xm:sqref>F10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0E19-C591-46DA-B544-C19D1B11AC20}">
  <sheetPr>
    <tabColor rgb="FFFF0000"/>
    <pageSetUpPr fitToPage="1"/>
  </sheetPr>
  <dimension ref="A1:DV79"/>
  <sheetViews>
    <sheetView showGridLines="0" zoomScaleNormal="100" workbookViewId="0">
      <selection activeCell="G30" sqref="G30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673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9">
        <v>9870021200009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4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4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Kassel'!F10)</f>
        <v>Temperaturgebiet Kassel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2" t="s">
        <v>584</v>
      </c>
      <c r="D13" s="352"/>
      <c r="E13" s="352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3" t="s">
        <v>445</v>
      </c>
      <c r="D14" s="353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3" t="s">
        <v>385</v>
      </c>
      <c r="D15" s="353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671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5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35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MeteroGroup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660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104410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Kassel'!E25,"B"),IF('SLP-Temp-Gebiet Kassel'!E26="Allgemeine GPT",CONCATENATE(Netzbetreiber!$D$11,'SLP-Temp-Gebiet Kassel'!E25,"A"),""))</f>
        <v/>
      </c>
      <c r="F27" s="349" t="str">
        <f>IF(F26="Individuelle GPT",CONCATENATE(Netzbetreiber!$D$11,'SLP-Temp-Gebiet Kassel'!F25,"B"),IF('SLP-Temp-Gebiet Kassel'!F26="Allgemeine GPT",CONCATENATE(Netzbetreiber!$D$11,'SLP-Temp-Gebiet Kassel'!F25,"A"),""))</f>
        <v/>
      </c>
      <c r="G27" s="349" t="str">
        <f>IF(G26="Individuelle GPT",CONCATENATE(Netzbetreiber!$D$11,'SLP-Temp-Gebiet Kassel'!G25,"B"),IF('SLP-Temp-Gebiet Kassel'!G26="Allgemeine GPT",CONCATENATE(Netzbetreiber!$D$11,'SLP-Temp-Gebiet Kassel'!G25,"A"),""))</f>
        <v/>
      </c>
      <c r="H27" s="349" t="str">
        <f>IF(H26="Individuelle GPT",CONCATENATE(Netzbetreiber!$D$11,'SLP-Temp-Gebiet Kassel'!H25,"B"),IF('SLP-Temp-Gebiet Kassel'!H26="Allgemeine GPT",CONCATENATE(Netzbetreiber!$D$11,'SLP-Temp-Gebiet Kassel'!H25,"A"),""))</f>
        <v/>
      </c>
      <c r="I27" s="349" t="str">
        <f>IF(I26="Individuelle GPT",CONCATENATE(Netzbetreiber!$D$11,'SLP-Temp-Gebiet Kassel'!I25,"B"),IF('SLP-Temp-Gebiet Kassel'!I26="Allgemeine GPT",CONCATENATE(Netzbetreiber!$D$11,'SLP-Temp-Gebiet Kassel'!I25,"A"),""))</f>
        <v/>
      </c>
      <c r="J27" s="349" t="str">
        <f>IF(J26="Individuelle GPT",CONCATENATE(Netzbetreiber!$D$11,'SLP-Temp-Gebiet Kassel'!J25,"B"),IF('SLP-Temp-Gebiet Kassel'!J26="Allgemeine GPT",CONCATENATE(Netzbetreiber!$D$11,'SLP-Temp-Gebiet Kassel'!J25,"A"),""))</f>
        <v/>
      </c>
      <c r="K27" s="349" t="str">
        <f>IF(K26="Individuelle GPT",CONCATENATE(Netzbetreiber!$D$11,'SLP-Temp-Gebiet Kassel'!K25,"B"),IF('SLP-Temp-Gebiet Kassel'!K26="Allgemeine GPT",CONCATENATE(Netzbetreiber!$D$11,'SLP-Temp-Gebiet Kassel'!K25,"A"),""))</f>
        <v/>
      </c>
      <c r="L27" s="349" t="str">
        <f>IF(L26="Individuelle GPT",CONCATENATE(Netzbetreiber!$D$11,'SLP-Temp-Gebiet Kassel'!L25,"B"),IF('SLP-Temp-Gebiet Kassel'!L26="Allgemeine GPT",CONCATENATE(Netzbetreiber!$D$11,'SLP-Temp-Gebiet Kassel'!L25,"A"),""))</f>
        <v/>
      </c>
      <c r="M27" s="349" t="str">
        <f>IF(M26="Individuelle GPT",CONCATENATE(Netzbetreiber!$D$11,'SLP-Temp-Gebiet Kassel'!M25,"B"),IF('SLP-Temp-Gebiet Kassel'!M26="Allgemeine GPT",CONCATENATE(Netzbetreiber!$D$11,'SLP-Temp-Gebiet Kassel'!M25,"A"),""))</f>
        <v/>
      </c>
      <c r="N27" s="349" t="str">
        <f>IF(N26="Individuelle GPT",CONCATENATE(Netzbetreiber!$D$11,'SLP-Temp-Gebiet Kassel'!N25,"B"),IF('SLP-Temp-Gebiet Kassel'!N26="Allgemeine GPT",CONCATENATE(Netzbetreiber!$D$11,'SLP-Temp-Gebiet Kassel'!N25,"A"),""))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Kassel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104410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7">IF(F65&gt;$F$63,0,1)</f>
        <v>0</v>
      </c>
      <c r="G64" s="178">
        <f t="shared" si="7"/>
        <v>0</v>
      </c>
      <c r="H64" s="178">
        <f t="shared" si="7"/>
        <v>0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8">ROUND(G67/$D$67,4)</f>
        <v>0.25</v>
      </c>
      <c r="H66" s="287">
        <f t="shared" si="8"/>
        <v>0.125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71" si="9">F33</f>
        <v>0.5</v>
      </c>
      <c r="G67" s="295">
        <f t="shared" si="9"/>
        <v>0.25</v>
      </c>
      <c r="H67" s="295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si="9"/>
        <v>D-1</v>
      </c>
      <c r="G68" s="156" t="str">
        <f t="shared" si="9"/>
        <v>D-2</v>
      </c>
      <c r="H68" s="156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si="9"/>
        <v>Gastag</v>
      </c>
      <c r="G69" s="159" t="str">
        <f t="shared" si="9"/>
        <v>Gastag</v>
      </c>
      <c r="H69" s="159" t="str">
        <f t="shared" si="9"/>
        <v>Gastag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si="9"/>
        <v>CET/CEST</v>
      </c>
      <c r="G70" s="159" t="str">
        <f t="shared" si="9"/>
        <v>CET/CEST</v>
      </c>
      <c r="H70" s="1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si="9"/>
        <v>Temp.-IST</v>
      </c>
      <c r="H71" s="163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17" priority="18">
      <formula>IF(E$20&lt;=$F$18,1,0)</formula>
    </cfRule>
  </conditionalFormatting>
  <conditionalFormatting sqref="E33:N37">
    <cfRule type="expression" dxfId="16" priority="17">
      <formula>IF(E$31&lt;=$F$29,1,0)</formula>
    </cfRule>
  </conditionalFormatting>
  <conditionalFormatting sqref="E26:N26">
    <cfRule type="expression" dxfId="15" priority="16">
      <formula>IF(E$20&lt;=$F$18,1,0)</formula>
    </cfRule>
  </conditionalFormatting>
  <conditionalFormatting sqref="E26:N26">
    <cfRule type="expression" dxfId="14" priority="15">
      <formula>IF(E$20&lt;=$F$18,1,0)</formula>
    </cfRule>
  </conditionalFormatting>
  <conditionalFormatting sqref="E57:N60">
    <cfRule type="expression" dxfId="13" priority="14">
      <formula>IF(E$55&lt;=$F$53,1,0)</formula>
    </cfRule>
  </conditionalFormatting>
  <conditionalFormatting sqref="E61:N61">
    <cfRule type="expression" dxfId="12" priority="13">
      <formula>IF(E$55&lt;=$F$53,1,0)</formula>
    </cfRule>
  </conditionalFormatting>
  <conditionalFormatting sqref="E67:N69">
    <cfRule type="expression" dxfId="11" priority="12">
      <formula>IF(E$65&lt;=$F$63,1,0)</formula>
    </cfRule>
  </conditionalFormatting>
  <conditionalFormatting sqref="E66:N69 E71:N71">
    <cfRule type="expression" dxfId="10" priority="11">
      <formula>IF(E$65&gt;$F$63,1,0)</formula>
    </cfRule>
  </conditionalFormatting>
  <conditionalFormatting sqref="E57:N61">
    <cfRule type="expression" dxfId="9" priority="10">
      <formula>IF(E$55&gt;$F$53,1,0)</formula>
    </cfRule>
  </conditionalFormatting>
  <conditionalFormatting sqref="E21:N26">
    <cfRule type="expression" dxfId="8" priority="9">
      <formula>IF(E$20&gt;$F$18,1,0)</formula>
    </cfRule>
  </conditionalFormatting>
  <conditionalFormatting sqref="E33:N37">
    <cfRule type="expression" dxfId="7" priority="8">
      <formula>IF(E$31&gt;$F$29,1,0)</formula>
    </cfRule>
  </conditionalFormatting>
  <conditionalFormatting sqref="H11 H8:H9">
    <cfRule type="expression" dxfId="6" priority="7">
      <formula>IF($F$9=1,1,0)</formula>
    </cfRule>
  </conditionalFormatting>
  <conditionalFormatting sqref="E56:N56">
    <cfRule type="expression" dxfId="5" priority="6">
      <formula>IF(E$55&gt;$F$53,1,0)</formula>
    </cfRule>
  </conditionalFormatting>
  <conditionalFormatting sqref="E32:N32">
    <cfRule type="expression" dxfId="4" priority="5">
      <formula>IF(E$31&gt;$F$29,1,0)</formula>
    </cfRule>
  </conditionalFormatting>
  <conditionalFormatting sqref="E71:N71">
    <cfRule type="expression" dxfId="3" priority="4">
      <formula>IF(E$65&lt;=$F$63,1,0)</formula>
    </cfRule>
  </conditionalFormatting>
  <conditionalFormatting sqref="H10">
    <cfRule type="expression" dxfId="2" priority="3">
      <formula>IF($F$9=1,1,0)</formula>
    </cfRule>
  </conditionalFormatting>
  <conditionalFormatting sqref="E70:N70">
    <cfRule type="expression" dxfId="1" priority="2">
      <formula>IF(E$65&lt;=$F$63,1,0)</formula>
    </cfRule>
  </conditionalFormatting>
  <conditionalFormatting sqref="E70:N70">
    <cfRule type="expression" dxfId="0" priority="1">
      <formula>IF(E$65&gt;$F$63,1,0)</formula>
    </cfRule>
  </conditionalFormatting>
  <dataValidations count="14">
    <dataValidation type="list" allowBlank="1" showInputMessage="1" showErrorMessage="1" sqref="E61:N61" xr:uid="{FB437C0A-B93B-4613-ABB2-4C0DB7968E06}">
      <formula1>$R$27:$S$27</formula1>
    </dataValidation>
    <dataValidation type="list" allowBlank="1" showInputMessage="1" showErrorMessage="1" sqref="E26:N26" xr:uid="{B298E7F3-364C-4367-8EE4-0F78AB86D8EA}">
      <formula1>$R$26:$U$26</formula1>
    </dataValidation>
    <dataValidation type="list" allowBlank="1" showInputMessage="1" showErrorMessage="1" sqref="E36:N36 E70:N70" xr:uid="{760776A1-EF73-46E7-A5B2-C805D4EEC88C}">
      <formula1>$R$36:$S$36</formula1>
    </dataValidation>
    <dataValidation type="list" allowBlank="1" showInputMessage="1" showErrorMessage="1" sqref="G14:G15" xr:uid="{9222B21C-2101-43F3-8A2F-A5BF5167BB71}">
      <formula1>$R$14:$AC$14</formula1>
    </dataValidation>
    <dataValidation type="list" allowBlank="1" showInputMessage="1" showErrorMessage="1" sqref="F14:F15" xr:uid="{8B848EFE-A27A-4828-A727-0354B41C45F7}">
      <formula1>$R$15:$AV$15</formula1>
    </dataValidation>
    <dataValidation type="list" allowBlank="1" showInputMessage="1" showErrorMessage="1" sqref="F63" xr:uid="{458FB9D8-D567-41E4-9D9F-E70A2B4C50A1}">
      <formula1>$E$65:$N$65</formula1>
    </dataValidation>
    <dataValidation type="list" allowBlank="1" showInputMessage="1" showErrorMessage="1" sqref="F29" xr:uid="{4EFBE6B7-E048-421A-AD7F-D87CCED73845}">
      <formula1>$E$31:$N$31</formula1>
    </dataValidation>
    <dataValidation type="list" allowBlank="1" showInputMessage="1" showErrorMessage="1" sqref="F18" xr:uid="{665DA85A-EEC3-4FF5-886F-FF22646EDDDE}">
      <formula1>$E$20:$N$20</formula1>
    </dataValidation>
    <dataValidation type="list" allowBlank="1" showInputMessage="1" showErrorMessage="1" sqref="F53" xr:uid="{8C16D1BD-A260-4F63-9B77-B98B9AC46AA9}">
      <formula1>$E$55:$N$55</formula1>
    </dataValidation>
    <dataValidation type="list" allowBlank="1" showInputMessage="1" showErrorMessage="1" sqref="E23:N23 E58:N58" xr:uid="{82DF49F8-6678-410B-B5A5-1DED95A3D1F8}">
      <formula1>$R$23:$T$23</formula1>
    </dataValidation>
    <dataValidation type="list" allowBlank="1" showInputMessage="1" showErrorMessage="1" sqref="E35:N35 E69:N69" xr:uid="{2F2A54F0-1FFE-4A45-B21A-F8C17300684B}">
      <formula1>$R$35:$S$35</formula1>
    </dataValidation>
    <dataValidation type="list" allowBlank="1" showInputMessage="1" showErrorMessage="1" errorTitle="Prognosezeitraum" error="Werte zwischen 0 - 240h" sqref="E34:N34 E68:N68" xr:uid="{48AA88B7-61B2-4A7E-A1E1-3F46E8383765}">
      <formula1>$R$34:$AB$34</formula1>
    </dataValidation>
    <dataValidation type="list" allowBlank="1" showInputMessage="1" showErrorMessage="1" sqref="E37:N37 E71:N71" xr:uid="{FEB1B140-0841-4519-B64D-9C63ECA0E9F5}">
      <formula1>$R$37:$S$37</formula1>
    </dataValidation>
    <dataValidation type="whole" allowBlank="1" showInputMessage="1" showErrorMessage="1" sqref="F9" xr:uid="{65F934FF-7D63-4C36-9759-B5A8EA6E8021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4FCC26-546A-42AD-AD65-8BD4EEEB00D4}">
          <x14:formula1>
            <xm:f>'SLP-Verfahren'!$H$44:$V$44</xm:f>
          </x14:formula1>
          <xm:sqref>F10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C1" zoomScale="80" zoomScaleNormal="80" workbookViewId="0">
      <selection activeCell="I33" sqref="I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EAM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THE H-Gas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9870021200009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THE H-Gas</v>
      </c>
      <c r="D12" s="62" t="s">
        <v>248</v>
      </c>
      <c r="E12" s="165" t="s">
        <v>676</v>
      </c>
      <c r="F12" s="307" t="str">
        <f>VLOOKUP($E12,'BDEW-Standard'!$B$3:$M$94,F$9,0)</f>
        <v>BA5</v>
      </c>
      <c r="H12" s="278">
        <f>ROUND(VLOOKUP($E12,'BDEW-Standard'!$B$3:$M$94,H$9,0),7)</f>
        <v>1.2779567000000001</v>
      </c>
      <c r="I12" s="278">
        <f>ROUND(VLOOKUP($E12,'BDEW-Standard'!$B$3:$M$94,I$9,0),7)</f>
        <v>-34.517392000000001</v>
      </c>
      <c r="J12" s="278">
        <f>ROUND(VLOOKUP($E12,'BDEW-Standard'!$B$3:$M$94,J$9,0),7)</f>
        <v>5.7212303000000002</v>
      </c>
      <c r="K12" s="278">
        <f>ROUND(VLOOKUP($E12,'BDEW-Standard'!$B$3:$M$94,K$9,0),7)</f>
        <v>0.54573329999999998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1.0484170386064726</v>
      </c>
      <c r="R12" s="281">
        <f>ROUND(VLOOKUP(MID($E12,4,3),'Wochentag F(WT)'!$B$7:$J$22,R$9,0),4)</f>
        <v>1.0848</v>
      </c>
      <c r="S12" s="281">
        <f>ROUND(VLOOKUP(MID($E12,4,3),'Wochentag F(WT)'!$B$7:$J$22,S$9,0),4)</f>
        <v>1.1211</v>
      </c>
      <c r="T12" s="281">
        <f>ROUND(VLOOKUP(MID($E12,4,3),'Wochentag F(WT)'!$B$7:$J$22,T$9,0),4)</f>
        <v>1.0769</v>
      </c>
      <c r="U12" s="281">
        <f>ROUND(VLOOKUP(MID($E12,4,3),'Wochentag F(WT)'!$B$7:$J$22,U$9,0),4)</f>
        <v>1.1353</v>
      </c>
      <c r="V12" s="281">
        <f>ROUND(VLOOKUP(MID($E12,4,3),'Wochentag F(WT)'!$B$7:$J$22,V$9,0),4)</f>
        <v>1.1402000000000001</v>
      </c>
      <c r="W12" s="281">
        <f>ROUND(VLOOKUP(MID($E12,4,3),'Wochentag F(WT)'!$B$7:$J$22,W$9,0),4)</f>
        <v>0.48520000000000002</v>
      </c>
      <c r="X12" s="282">
        <f>7-SUM(R12:W12)</f>
        <v>0.95650000000000013</v>
      </c>
      <c r="Y12" s="303"/>
      <c r="Z12" s="212"/>
    </row>
    <row r="13" spans="2:26" s="143" customFormat="1">
      <c r="B13" s="144">
        <v>2</v>
      </c>
      <c r="C13" s="145" t="str">
        <f t="shared" si="0"/>
        <v>THE H-Gas</v>
      </c>
      <c r="D13" s="62" t="s">
        <v>248</v>
      </c>
      <c r="E13" s="165" t="s">
        <v>677</v>
      </c>
      <c r="F13" s="307" t="str">
        <f>VLOOKUP($E13,'BDEW-Standard'!$B$3:$M$94,F$9,0)</f>
        <v>BH5</v>
      </c>
      <c r="H13" s="278">
        <f>ROUND(VLOOKUP($E13,'BDEW-Standard'!$B$3:$M$94,H$9,0),7)</f>
        <v>2.98</v>
      </c>
      <c r="I13" s="278">
        <f>ROUND(VLOOKUP($E13,'BDEW-Standard'!$B$3:$M$94,I$9,0),7)</f>
        <v>-35.799999999999997</v>
      </c>
      <c r="J13" s="278">
        <f>ROUND(VLOOKUP($E13,'BDEW-Standard'!$B$3:$M$94,J$9,0),7)</f>
        <v>5.6340580999999998</v>
      </c>
      <c r="K13" s="278">
        <f>ROUND(VLOOKUP($E13,'BDEW-Standard'!$B$3:$M$94,K$9,0),7)</f>
        <v>0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1.0340893561256006</v>
      </c>
      <c r="R13" s="281">
        <f>ROUND(VLOOKUP(MID($E13,4,3),'Wochentag F(WT)'!$B$7:$J$22,R$9,0),4)</f>
        <v>0.97670000000000001</v>
      </c>
      <c r="S13" s="281">
        <f>ROUND(VLOOKUP(MID($E13,4,3),'Wochentag F(WT)'!$B$7:$J$22,S$9,0),4)</f>
        <v>1.0388999999999999</v>
      </c>
      <c r="T13" s="281">
        <f>ROUND(VLOOKUP(MID($E13,4,3),'Wochentag F(WT)'!$B$7:$J$22,T$9,0),4)</f>
        <v>1.0027999999999999</v>
      </c>
      <c r="U13" s="281">
        <f>ROUND(VLOOKUP(MID($E13,4,3),'Wochentag F(WT)'!$B$7:$J$22,U$9,0),4)</f>
        <v>1.0162</v>
      </c>
      <c r="V13" s="281">
        <f>ROUND(VLOOKUP(MID($E13,4,3),'Wochentag F(WT)'!$B$7:$J$22,V$9,0),4)</f>
        <v>1.0024</v>
      </c>
      <c r="W13" s="281">
        <f>ROUND(VLOOKUP(MID($E13,4,3),'Wochentag F(WT)'!$B$7:$J$22,W$9,0),4)</f>
        <v>1.0043</v>
      </c>
      <c r="X13" s="282">
        <f t="shared" ref="X13:X26" si="2">7-SUM(R13:W13)</f>
        <v>0.95870000000000122</v>
      </c>
      <c r="Y13" s="303"/>
      <c r="Z13" s="212"/>
    </row>
    <row r="14" spans="2:26" s="143" customFormat="1">
      <c r="B14" s="144">
        <v>3</v>
      </c>
      <c r="C14" s="145" t="str">
        <f t="shared" si="0"/>
        <v>THE H-Gas</v>
      </c>
      <c r="D14" s="62" t="s">
        <v>248</v>
      </c>
      <c r="E14" s="165" t="s">
        <v>678</v>
      </c>
      <c r="F14" s="307" t="str">
        <f>VLOOKUP($E14,'BDEW-Standard'!$B$3:$M$94,F$9,0)</f>
        <v>KO5</v>
      </c>
      <c r="H14" s="278">
        <f>ROUND(VLOOKUP($E14,'BDEW-Standard'!$B$3:$M$94,H$9,0),7)</f>
        <v>4.3624833000000001</v>
      </c>
      <c r="I14" s="278">
        <f>ROUND(VLOOKUP($E14,'BDEW-Standard'!$B$3:$M$94,I$9,0),7)</f>
        <v>-38.6634022</v>
      </c>
      <c r="J14" s="278">
        <f>ROUND(VLOOKUP($E14,'BDEW-Standard'!$B$3:$M$94,J$9,0),7)</f>
        <v>7.5974643999999998</v>
      </c>
      <c r="K14" s="278">
        <f>ROUND(VLOOKUP($E14,'BDEW-Standard'!$B$3:$M$94,K$9,0),7)</f>
        <v>8.3263999999999994E-3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0.84588853011795484</v>
      </c>
      <c r="R14" s="281">
        <f>ROUND(VLOOKUP(MID($E14,4,3),'Wochentag F(WT)'!$B$7:$J$22,R$9,0),4)</f>
        <v>1.0354000000000001</v>
      </c>
      <c r="S14" s="281">
        <f>ROUND(VLOOKUP(MID($E14,4,3),'Wochentag F(WT)'!$B$7:$J$22,S$9,0),4)</f>
        <v>1.0523</v>
      </c>
      <c r="T14" s="281">
        <f>ROUND(VLOOKUP(MID($E14,4,3),'Wochentag F(WT)'!$B$7:$J$22,T$9,0),4)</f>
        <v>1.0448999999999999</v>
      </c>
      <c r="U14" s="281">
        <f>ROUND(VLOOKUP(MID($E14,4,3),'Wochentag F(WT)'!$B$7:$J$22,U$9,0),4)</f>
        <v>1.0494000000000001</v>
      </c>
      <c r="V14" s="281">
        <f>ROUND(VLOOKUP(MID($E14,4,3),'Wochentag F(WT)'!$B$7:$J$22,V$9,0),4)</f>
        <v>0.98850000000000005</v>
      </c>
      <c r="W14" s="281">
        <f>ROUND(VLOOKUP(MID($E14,4,3),'Wochentag F(WT)'!$B$7:$J$22,W$9,0),4)</f>
        <v>0.88600000000000001</v>
      </c>
      <c r="X14" s="282">
        <f t="shared" si="2"/>
        <v>0.94349999999999934</v>
      </c>
      <c r="Y14" s="303"/>
      <c r="Z14" s="212"/>
    </row>
    <row r="15" spans="2:26" s="143" customFormat="1">
      <c r="B15" s="144">
        <v>4</v>
      </c>
      <c r="C15" s="145" t="str">
        <f t="shared" si="0"/>
        <v>THE H-Gas</v>
      </c>
      <c r="D15" s="62" t="s">
        <v>248</v>
      </c>
      <c r="E15" s="165" t="s">
        <v>680</v>
      </c>
      <c r="F15" s="307" t="str">
        <f>VLOOKUP($E15,'BDEW-Standard'!$B$3:$M$94,F$9,0)</f>
        <v>GB5</v>
      </c>
      <c r="H15" s="278">
        <f>ROUND(VLOOKUP($E15,'BDEW-Standard'!$B$3:$M$94,H$9,0),7)</f>
        <v>3.9320531999999999</v>
      </c>
      <c r="I15" s="278">
        <f>ROUND(VLOOKUP($E15,'BDEW-Standard'!$B$3:$M$94,I$9,0),7)</f>
        <v>-38.143324800000002</v>
      </c>
      <c r="J15" s="278">
        <f>ROUND(VLOOKUP($E15,'BDEW-Standard'!$B$3:$M$94,J$9,0),7)</f>
        <v>7.6185871000000001</v>
      </c>
      <c r="K15" s="278">
        <f>ROUND(VLOOKUP($E15,'BDEW-Standard'!$B$3:$M$94,K$9,0),7)</f>
        <v>2.30297E-2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0.84030497703104434</v>
      </c>
      <c r="R15" s="281">
        <f>ROUND(VLOOKUP(MID($E15,4,3),'Wochentag F(WT)'!$B$7:$J$22,R$9,0),4)</f>
        <v>0.98970000000000002</v>
      </c>
      <c r="S15" s="281">
        <f>ROUND(VLOOKUP(MID($E15,4,3),'Wochentag F(WT)'!$B$7:$J$22,S$9,0),4)</f>
        <v>0.9627</v>
      </c>
      <c r="T15" s="281">
        <f>ROUND(VLOOKUP(MID($E15,4,3),'Wochentag F(WT)'!$B$7:$J$22,T$9,0),4)</f>
        <v>1.0507</v>
      </c>
      <c r="U15" s="281">
        <f>ROUND(VLOOKUP(MID($E15,4,3),'Wochentag F(WT)'!$B$7:$J$22,U$9,0),4)</f>
        <v>1.0551999999999999</v>
      </c>
      <c r="V15" s="281">
        <f>ROUND(VLOOKUP(MID($E15,4,3),'Wochentag F(WT)'!$B$7:$J$22,V$9,0),4)</f>
        <v>1.0297000000000001</v>
      </c>
      <c r="W15" s="281">
        <f>ROUND(VLOOKUP(MID($E15,4,3),'Wochentag F(WT)'!$B$7:$J$22,W$9,0),4)</f>
        <v>0.97670000000000001</v>
      </c>
      <c r="X15" s="282">
        <f t="shared" si="2"/>
        <v>0.9352999999999998</v>
      </c>
      <c r="Y15" s="303"/>
      <c r="Z15" s="212"/>
    </row>
    <row r="16" spans="2:26" s="143" customFormat="1">
      <c r="B16" s="144">
        <v>5</v>
      </c>
      <c r="C16" s="145" t="str">
        <f t="shared" si="0"/>
        <v>THE H-Gas</v>
      </c>
      <c r="D16" s="62" t="s">
        <v>248</v>
      </c>
      <c r="E16" s="165" t="s">
        <v>679</v>
      </c>
      <c r="F16" s="307" t="str">
        <f>VLOOKUP($E16,'BDEW-Standard'!$B$3:$M$94,F$9,0)</f>
        <v>GA5</v>
      </c>
      <c r="H16" s="278">
        <f>ROUND(VLOOKUP($E16,'BDEW-Standard'!$B$3:$M$94,H$9,0),7)</f>
        <v>3.3295574999999999</v>
      </c>
      <c r="I16" s="278">
        <f>ROUND(VLOOKUP($E16,'BDEW-Standard'!$B$3:$M$94,I$9,0),7)</f>
        <v>-36.014621099999999</v>
      </c>
      <c r="J16" s="278">
        <f>ROUND(VLOOKUP($E16,'BDEW-Standard'!$B$3:$M$94,J$9,0),7)</f>
        <v>8.7767464999999998</v>
      </c>
      <c r="K16" s="278">
        <f>ROUND(VLOOKUP($E16,'BDEW-Standard'!$B$3:$M$94,K$9,0),7)</f>
        <v>0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0.87123951295728519</v>
      </c>
      <c r="R16" s="281">
        <f>ROUND(VLOOKUP(MID($E16,4,3),'Wochentag F(WT)'!$B$7:$J$22,R$9,0),4)</f>
        <v>0.93220000000000003</v>
      </c>
      <c r="S16" s="281">
        <f>ROUND(VLOOKUP(MID($E16,4,3),'Wochentag F(WT)'!$B$7:$J$22,S$9,0),4)</f>
        <v>0.98939999999999995</v>
      </c>
      <c r="T16" s="281">
        <f>ROUND(VLOOKUP(MID($E16,4,3),'Wochentag F(WT)'!$B$7:$J$22,T$9,0),4)</f>
        <v>1.0033000000000001</v>
      </c>
      <c r="U16" s="281">
        <f>ROUND(VLOOKUP(MID($E16,4,3),'Wochentag F(WT)'!$B$7:$J$22,U$9,0),4)</f>
        <v>1.0108999999999999</v>
      </c>
      <c r="V16" s="281">
        <f>ROUND(VLOOKUP(MID($E16,4,3),'Wochentag F(WT)'!$B$7:$J$22,V$9,0),4)</f>
        <v>1.018</v>
      </c>
      <c r="W16" s="281">
        <f>ROUND(VLOOKUP(MID($E16,4,3),'Wochentag F(WT)'!$B$7:$J$22,W$9,0),4)</f>
        <v>1.0356000000000001</v>
      </c>
      <c r="X16" s="282">
        <f t="shared" si="2"/>
        <v>1.0106000000000002</v>
      </c>
      <c r="Y16" s="303"/>
      <c r="Z16" s="212"/>
    </row>
    <row r="17" spans="2:26" s="143" customFormat="1">
      <c r="B17" s="144">
        <v>6</v>
      </c>
      <c r="C17" s="145" t="str">
        <f t="shared" si="0"/>
        <v>THE H-Gas</v>
      </c>
      <c r="D17" s="62" t="s">
        <v>248</v>
      </c>
      <c r="E17" s="165" t="s">
        <v>681</v>
      </c>
      <c r="F17" s="307" t="str">
        <f>VLOOKUP($E17,'BDEW-Standard'!$B$3:$M$94,F$9,0)</f>
        <v>HA5</v>
      </c>
      <c r="H17" s="278">
        <f>ROUND(VLOOKUP($E17,'BDEW-Standard'!$B$3:$M$94,H$9,0),7)</f>
        <v>4.8252376000000003</v>
      </c>
      <c r="I17" s="278">
        <f>ROUND(VLOOKUP($E17,'BDEW-Standard'!$B$3:$M$94,I$9,0),7)</f>
        <v>-39.280256399999999</v>
      </c>
      <c r="J17" s="278">
        <f>ROUND(VLOOKUP($E17,'BDEW-Standard'!$B$3:$M$94,J$9,0),7)</f>
        <v>8.6240217000000001</v>
      </c>
      <c r="K17" s="278">
        <f>ROUND(VLOOKUP($E17,'BDEW-Standard'!$B$3:$M$94,K$9,0),7)</f>
        <v>9.9944999999999999E-3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0.7135891999263051</v>
      </c>
      <c r="R17" s="281">
        <f>ROUND(VLOOKUP(MID($E17,4,3),'Wochentag F(WT)'!$B$7:$J$22,R$9,0),4)</f>
        <v>1.0358000000000001</v>
      </c>
      <c r="S17" s="281">
        <f>ROUND(VLOOKUP(MID($E17,4,3),'Wochentag F(WT)'!$B$7:$J$22,S$9,0),4)</f>
        <v>1.0232000000000001</v>
      </c>
      <c r="T17" s="281">
        <f>ROUND(VLOOKUP(MID($E17,4,3),'Wochentag F(WT)'!$B$7:$J$22,T$9,0),4)</f>
        <v>1.0251999999999999</v>
      </c>
      <c r="U17" s="281">
        <f>ROUND(VLOOKUP(MID($E17,4,3),'Wochentag F(WT)'!$B$7:$J$22,U$9,0),4)</f>
        <v>1.0295000000000001</v>
      </c>
      <c r="V17" s="281">
        <f>ROUND(VLOOKUP(MID($E17,4,3),'Wochentag F(WT)'!$B$7:$J$22,V$9,0),4)</f>
        <v>1.0253000000000001</v>
      </c>
      <c r="W17" s="281">
        <f>ROUND(VLOOKUP(MID($E17,4,3),'Wochentag F(WT)'!$B$7:$J$22,W$9,0),4)</f>
        <v>0.96750000000000003</v>
      </c>
      <c r="X17" s="282">
        <f t="shared" si="2"/>
        <v>0.89350000000000041</v>
      </c>
      <c r="Y17" s="303"/>
      <c r="Z17" s="212"/>
    </row>
    <row r="18" spans="2:26" s="143" customFormat="1">
      <c r="B18" s="144">
        <v>7</v>
      </c>
      <c r="C18" s="145" t="str">
        <f t="shared" si="0"/>
        <v>THE H-Gas</v>
      </c>
      <c r="D18" s="62" t="s">
        <v>248</v>
      </c>
      <c r="E18" s="165" t="s">
        <v>682</v>
      </c>
      <c r="F18" s="307" t="str">
        <f>VLOOKUP($E18,'BDEW-Standard'!$B$3:$M$94,F$9,0)</f>
        <v>MF5</v>
      </c>
      <c r="H18" s="278">
        <f>ROUND(VLOOKUP($E18,'BDEW-Standard'!$B$3:$M$94,H$9,0),7)</f>
        <v>2.6564405999999998</v>
      </c>
      <c r="I18" s="278">
        <f>ROUND(VLOOKUP($E18,'BDEW-Standard'!$B$3:$M$94,I$9,0),7)</f>
        <v>-35.2516927</v>
      </c>
      <c r="J18" s="278">
        <f>ROUND(VLOOKUP($E18,'BDEW-Standard'!$B$3:$M$94,J$9,0),7)</f>
        <v>6.5182659000000003</v>
      </c>
      <c r="K18" s="278">
        <f>ROUND(VLOOKUP($E18,'BDEW-Standard'!$B$3:$M$94,K$9,0),7)</f>
        <v>8.1205899999999998E-2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1.0038516847509584</v>
      </c>
      <c r="R18" s="281">
        <f>ROUND(VLOOKUP(MID($E18,4,3),'Wochentag F(WT)'!$B$7:$J$22,R$9,0),4)</f>
        <v>1.0354000000000001</v>
      </c>
      <c r="S18" s="281">
        <f>ROUND(VLOOKUP(MID($E18,4,3),'Wochentag F(WT)'!$B$7:$J$22,S$9,0),4)</f>
        <v>1.0523</v>
      </c>
      <c r="T18" s="281">
        <f>ROUND(VLOOKUP(MID($E18,4,3),'Wochentag F(WT)'!$B$7:$J$22,T$9,0),4)</f>
        <v>1.0448999999999999</v>
      </c>
      <c r="U18" s="281">
        <f>ROUND(VLOOKUP(MID($E18,4,3),'Wochentag F(WT)'!$B$7:$J$22,U$9,0),4)</f>
        <v>1.0494000000000001</v>
      </c>
      <c r="V18" s="281">
        <f>ROUND(VLOOKUP(MID($E18,4,3),'Wochentag F(WT)'!$B$7:$J$22,V$9,0),4)</f>
        <v>0.98850000000000005</v>
      </c>
      <c r="W18" s="281">
        <f>ROUND(VLOOKUP(MID($E18,4,3),'Wochentag F(WT)'!$B$7:$J$22,W$9,0),4)</f>
        <v>0.88600000000000001</v>
      </c>
      <c r="X18" s="282">
        <f t="shared" si="2"/>
        <v>0.94349999999999934</v>
      </c>
      <c r="Y18" s="303"/>
      <c r="Z18" s="212"/>
    </row>
    <row r="19" spans="2:26" s="143" customFormat="1">
      <c r="B19" s="144">
        <v>8</v>
      </c>
      <c r="C19" s="145" t="str">
        <f t="shared" si="0"/>
        <v>THE H-Gas</v>
      </c>
      <c r="D19" s="62" t="s">
        <v>248</v>
      </c>
      <c r="E19" s="165" t="s">
        <v>4</v>
      </c>
      <c r="F19" s="307" t="str">
        <f>VLOOKUP($E19,'BDEW-Standard'!$B$3:$M$94,F$9,0)</f>
        <v>HK3</v>
      </c>
      <c r="H19" s="278">
        <f>ROUND(VLOOKUP($E19,'BDEW-Standard'!$B$3:$M$94,H$9,0),7)</f>
        <v>0.40409319999999999</v>
      </c>
      <c r="I19" s="278">
        <f>ROUND(VLOOKUP($E19,'BDEW-Standard'!$B$3:$M$94,I$9,0),7)</f>
        <v>-24.439296800000001</v>
      </c>
      <c r="J19" s="278">
        <f>ROUND(VLOOKUP($E19,'BDEW-Standard'!$B$3:$M$94,J$9,0),7)</f>
        <v>6.5718174999999999</v>
      </c>
      <c r="K19" s="278">
        <f>ROUND(VLOOKUP($E19,'BDEW-Standard'!$B$3:$M$94,K$9,0),7)</f>
        <v>0.71077100000000004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1.0561214000512988</v>
      </c>
      <c r="R19" s="281">
        <f>ROUND(VLOOKUP(MID($E19,4,3),'Wochentag F(WT)'!$B$7:$J$22,R$9,0),4)</f>
        <v>1</v>
      </c>
      <c r="S19" s="281">
        <f>ROUND(VLOOKUP(MID($E19,4,3),'Wochentag F(WT)'!$B$7:$J$22,S$9,0),4)</f>
        <v>1</v>
      </c>
      <c r="T19" s="281">
        <f>ROUND(VLOOKUP(MID($E19,4,3),'Wochentag F(WT)'!$B$7:$J$22,T$9,0),4)</f>
        <v>1</v>
      </c>
      <c r="U19" s="281">
        <f>ROUND(VLOOKUP(MID($E19,4,3),'Wochentag F(WT)'!$B$7:$J$22,U$9,0),4)</f>
        <v>1</v>
      </c>
      <c r="V19" s="281">
        <f>ROUND(VLOOKUP(MID($E19,4,3),'Wochentag F(WT)'!$B$7:$J$22,V$9,0),4)</f>
        <v>1</v>
      </c>
      <c r="W19" s="281">
        <f>ROUND(VLOOKUP(MID($E19,4,3),'Wochentag F(WT)'!$B$7:$J$22,W$9,0),4)</f>
        <v>1</v>
      </c>
      <c r="X19" s="282">
        <f t="shared" si="2"/>
        <v>1</v>
      </c>
      <c r="Y19" s="303"/>
      <c r="Z19" s="212"/>
    </row>
    <row r="20" spans="2:26" s="143" customFormat="1">
      <c r="B20" s="144">
        <v>9</v>
      </c>
      <c r="C20" s="145" t="str">
        <f t="shared" si="0"/>
        <v>THE H-Gas</v>
      </c>
      <c r="D20" s="62" t="s">
        <v>248</v>
      </c>
      <c r="E20" s="165" t="s">
        <v>683</v>
      </c>
      <c r="F20" s="307" t="str">
        <f>VLOOKUP($E20,'BDEW-Standard'!$B$3:$M$94,F$9,0)</f>
        <v>MK5</v>
      </c>
      <c r="H20" s="278">
        <f>ROUND(VLOOKUP($E20,'BDEW-Standard'!$B$3:$M$94,H$9,0),7)</f>
        <v>3.5862354999999999</v>
      </c>
      <c r="I20" s="278">
        <f>ROUND(VLOOKUP($E20,'BDEW-Standard'!$B$3:$M$94,I$9,0),7)</f>
        <v>-37.080299400000001</v>
      </c>
      <c r="J20" s="278">
        <f>ROUND(VLOOKUP($E20,'BDEW-Standard'!$B$3:$M$94,J$9,0),7)</f>
        <v>8.2420571999999996</v>
      </c>
      <c r="K20" s="278">
        <f>ROUND(VLOOKUP($E20,'BDEW-Standard'!$B$3:$M$94,K$9,0),7)</f>
        <v>1.4600800000000001E-2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0.83553215880324316</v>
      </c>
      <c r="R20" s="281">
        <f>ROUND(VLOOKUP(MID($E20,4,3),'Wochentag F(WT)'!$B$7:$J$22,R$9,0),4)</f>
        <v>1.0699000000000001</v>
      </c>
      <c r="S20" s="281">
        <f>ROUND(VLOOKUP(MID($E20,4,3),'Wochentag F(WT)'!$B$7:$J$22,S$9,0),4)</f>
        <v>1.0365</v>
      </c>
      <c r="T20" s="281">
        <f>ROUND(VLOOKUP(MID($E20,4,3),'Wochentag F(WT)'!$B$7:$J$22,T$9,0),4)</f>
        <v>0.99329999999999996</v>
      </c>
      <c r="U20" s="281">
        <f>ROUND(VLOOKUP(MID($E20,4,3),'Wochentag F(WT)'!$B$7:$J$22,U$9,0),4)</f>
        <v>0.99480000000000002</v>
      </c>
      <c r="V20" s="281">
        <f>ROUND(VLOOKUP(MID($E20,4,3),'Wochentag F(WT)'!$B$7:$J$22,V$9,0),4)</f>
        <v>1.0659000000000001</v>
      </c>
      <c r="W20" s="281">
        <f>ROUND(VLOOKUP(MID($E20,4,3),'Wochentag F(WT)'!$B$7:$J$22,W$9,0),4)</f>
        <v>0.93620000000000003</v>
      </c>
      <c r="X20" s="282">
        <f t="shared" si="2"/>
        <v>0.90339999999999954</v>
      </c>
      <c r="Y20" s="303"/>
      <c r="Z20" s="212"/>
    </row>
    <row r="21" spans="2:26" s="143" customFormat="1">
      <c r="B21" s="144">
        <v>10</v>
      </c>
      <c r="C21" s="145" t="str">
        <f t="shared" si="0"/>
        <v>THE H-Gas</v>
      </c>
      <c r="D21" s="62" t="s">
        <v>248</v>
      </c>
      <c r="E21" s="165" t="s">
        <v>684</v>
      </c>
      <c r="F21" s="307" t="str">
        <f>VLOOKUP($E21,'BDEW-Standard'!$B$3:$M$94,F$9,0)</f>
        <v>PD5</v>
      </c>
      <c r="H21" s="278">
        <f>ROUND(VLOOKUP($E21,'BDEW-Standard'!$B$3:$M$94,H$9,0),7)</f>
        <v>4.7462814</v>
      </c>
      <c r="I21" s="278">
        <f>ROUND(VLOOKUP($E21,'BDEW-Standard'!$B$3:$M$94,I$9,0),7)</f>
        <v>-38.750429400000002</v>
      </c>
      <c r="J21" s="278">
        <f>ROUND(VLOOKUP($E21,'BDEW-Standard'!$B$3:$M$94,J$9,0),7)</f>
        <v>10.275333399999999</v>
      </c>
      <c r="K21" s="278">
        <f>ROUND(VLOOKUP($E21,'BDEW-Standard'!$B$3:$M$94,K$9,0),7)</f>
        <v>0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0.58254597027316624</v>
      </c>
      <c r="R21" s="281">
        <f>ROUND(VLOOKUP(MID($E21,4,3),'Wochentag F(WT)'!$B$7:$J$22,R$9,0),4)</f>
        <v>1.0214000000000001</v>
      </c>
      <c r="S21" s="281">
        <f>ROUND(VLOOKUP(MID($E21,4,3),'Wochentag F(WT)'!$B$7:$J$22,S$9,0),4)</f>
        <v>1.0866</v>
      </c>
      <c r="T21" s="281">
        <f>ROUND(VLOOKUP(MID($E21,4,3),'Wochentag F(WT)'!$B$7:$J$22,T$9,0),4)</f>
        <v>1.0720000000000001</v>
      </c>
      <c r="U21" s="281">
        <f>ROUND(VLOOKUP(MID($E21,4,3),'Wochentag F(WT)'!$B$7:$J$22,U$9,0),4)</f>
        <v>1.0557000000000001</v>
      </c>
      <c r="V21" s="281">
        <f>ROUND(VLOOKUP(MID($E21,4,3),'Wochentag F(WT)'!$B$7:$J$22,V$9,0),4)</f>
        <v>1.0117</v>
      </c>
      <c r="W21" s="281">
        <f>ROUND(VLOOKUP(MID($E21,4,3),'Wochentag F(WT)'!$B$7:$J$22,W$9,0),4)</f>
        <v>0.90010000000000001</v>
      </c>
      <c r="X21" s="282">
        <f t="shared" si="2"/>
        <v>0.85249999999999915</v>
      </c>
      <c r="Y21" s="303"/>
      <c r="Z21" s="212"/>
    </row>
    <row r="22" spans="2:26" s="143" customFormat="1">
      <c r="B22" s="144">
        <v>11</v>
      </c>
      <c r="C22" s="145" t="str">
        <f t="shared" si="0"/>
        <v>THE H-Gas</v>
      </c>
      <c r="D22" s="62" t="s">
        <v>248</v>
      </c>
      <c r="E22" s="165" t="s">
        <v>685</v>
      </c>
      <c r="F22" s="307" t="str">
        <f>VLOOKUP($E22,'BDEW-Standard'!$B$3:$M$94,F$9,0)</f>
        <v>BD5</v>
      </c>
      <c r="H22" s="278">
        <f>ROUND(VLOOKUP($E22,'BDEW-Standard'!$B$3:$M$94,H$9,0),7)</f>
        <v>4.5699506000000003</v>
      </c>
      <c r="I22" s="278">
        <f>ROUND(VLOOKUP($E22,'BDEW-Standard'!$B$3:$M$94,I$9,0),7)</f>
        <v>-38.535339200000003</v>
      </c>
      <c r="J22" s="278">
        <f>ROUND(VLOOKUP($E22,'BDEW-Standard'!$B$3:$M$94,J$9,0),7)</f>
        <v>7.5976990999999998</v>
      </c>
      <c r="K22" s="278">
        <f>ROUND(VLOOKUP($E22,'BDEW-Standard'!$B$3:$M$94,K$9,0),7)</f>
        <v>6.6314E-3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0.90200299693660235</v>
      </c>
      <c r="R22" s="281">
        <f>ROUND(VLOOKUP(MID($E22,4,3),'Wochentag F(WT)'!$B$7:$J$22,R$9,0),4)</f>
        <v>1.1052</v>
      </c>
      <c r="S22" s="281">
        <f>ROUND(VLOOKUP(MID($E22,4,3),'Wochentag F(WT)'!$B$7:$J$22,S$9,0),4)</f>
        <v>1.0857000000000001</v>
      </c>
      <c r="T22" s="281">
        <f>ROUND(VLOOKUP(MID($E22,4,3),'Wochentag F(WT)'!$B$7:$J$22,T$9,0),4)</f>
        <v>1.0378000000000001</v>
      </c>
      <c r="U22" s="281">
        <f>ROUND(VLOOKUP(MID($E22,4,3),'Wochentag F(WT)'!$B$7:$J$22,U$9,0),4)</f>
        <v>1.0622</v>
      </c>
      <c r="V22" s="281">
        <f>ROUND(VLOOKUP(MID($E22,4,3),'Wochentag F(WT)'!$B$7:$J$22,V$9,0),4)</f>
        <v>1.0266</v>
      </c>
      <c r="W22" s="281">
        <f>ROUND(VLOOKUP(MID($E22,4,3),'Wochentag F(WT)'!$B$7:$J$22,W$9,0),4)</f>
        <v>0.76290000000000002</v>
      </c>
      <c r="X22" s="282">
        <f t="shared" si="2"/>
        <v>0.91959999999999997</v>
      </c>
      <c r="Y22" s="303"/>
      <c r="Z22" s="212"/>
    </row>
    <row r="23" spans="2:26" s="143" customFormat="1">
      <c r="B23" s="144">
        <v>12</v>
      </c>
      <c r="C23" s="145" t="str">
        <f t="shared" si="0"/>
        <v>THE H-Gas</v>
      </c>
      <c r="D23" s="62" t="s">
        <v>248</v>
      </c>
      <c r="E23" s="165" t="s">
        <v>686</v>
      </c>
      <c r="F23" s="307" t="str">
        <f>VLOOKUP($E23,'BDEW-Standard'!$B$3:$M$94,F$9,0)</f>
        <v>WA5</v>
      </c>
      <c r="H23" s="278">
        <f>ROUND(VLOOKUP($E23,'BDEW-Standard'!$B$3:$M$94,H$9,0),7)</f>
        <v>1.2768854000000001</v>
      </c>
      <c r="I23" s="278">
        <f>ROUND(VLOOKUP($E23,'BDEW-Standard'!$B$3:$M$94,I$9,0),7)</f>
        <v>-34.342437099999998</v>
      </c>
      <c r="J23" s="278">
        <f>ROUND(VLOOKUP($E23,'BDEW-Standard'!$B$3:$M$94,J$9,0),7)</f>
        <v>5.4518822</v>
      </c>
      <c r="K23" s="278">
        <f>ROUND(VLOOKUP($E23,'BDEW-Standard'!$B$3:$M$94,K$9,0),7)</f>
        <v>0.55726600000000004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1.0742572390606009</v>
      </c>
      <c r="R23" s="281">
        <f>ROUND(VLOOKUP(MID($E23,4,3),'Wochentag F(WT)'!$B$7:$J$22,R$9,0),4)</f>
        <v>1.2457</v>
      </c>
      <c r="S23" s="281">
        <f>ROUND(VLOOKUP(MID($E23,4,3),'Wochentag F(WT)'!$B$7:$J$22,S$9,0),4)</f>
        <v>1.2615000000000001</v>
      </c>
      <c r="T23" s="281">
        <f>ROUND(VLOOKUP(MID($E23,4,3),'Wochentag F(WT)'!$B$7:$J$22,T$9,0),4)</f>
        <v>1.2706999999999999</v>
      </c>
      <c r="U23" s="281">
        <f>ROUND(VLOOKUP(MID($E23,4,3),'Wochentag F(WT)'!$B$7:$J$22,U$9,0),4)</f>
        <v>1.2430000000000001</v>
      </c>
      <c r="V23" s="281">
        <f>ROUND(VLOOKUP(MID($E23,4,3),'Wochentag F(WT)'!$B$7:$J$22,V$9,0),4)</f>
        <v>1.1275999999999999</v>
      </c>
      <c r="W23" s="281">
        <f>ROUND(VLOOKUP(MID($E23,4,3),'Wochentag F(WT)'!$B$7:$J$22,W$9,0),4)</f>
        <v>0.38769999999999999</v>
      </c>
      <c r="X23" s="282">
        <f t="shared" si="2"/>
        <v>0.46379999999999999</v>
      </c>
      <c r="Y23" s="303"/>
      <c r="Z23" s="212"/>
    </row>
    <row r="24" spans="2:26" s="143" customFormat="1">
      <c r="B24" s="144">
        <v>13</v>
      </c>
      <c r="C24" s="145" t="str">
        <f t="shared" si="0"/>
        <v>THE H-Gas</v>
      </c>
      <c r="D24" s="62" t="s">
        <v>248</v>
      </c>
      <c r="E24" s="165" t="s">
        <v>687</v>
      </c>
      <c r="F24" s="307" t="str">
        <f>VLOOKUP($E24,'BDEW-Standard'!$B$3:$M$94,F$9,0)</f>
        <v>D14</v>
      </c>
      <c r="H24" s="278">
        <f>ROUND(VLOOKUP($E24,'BDEW-Standard'!$B$3:$M$94,H$9,0),7)</f>
        <v>3.1850190999999999</v>
      </c>
      <c r="I24" s="278">
        <f>ROUND(VLOOKUP($E24,'BDEW-Standard'!$B$3:$M$94,I$9,0),7)</f>
        <v>-37.412415500000002</v>
      </c>
      <c r="J24" s="278">
        <f>ROUND(VLOOKUP($E24,'BDEW-Standard'!$B$3:$M$94,J$9,0),7)</f>
        <v>6.1723179000000004</v>
      </c>
      <c r="K24" s="278">
        <f>ROUND(VLOOKUP($E24,'BDEW-Standard'!$B$3:$M$94,K$9,0),7)</f>
        <v>7.6109599999999999E-2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0.95508749343949439</v>
      </c>
      <c r="R24" s="281">
        <f>ROUND(VLOOKUP(MID($E24,4,3),'Wochentag F(WT)'!$B$7:$J$22,R$9,0),4)</f>
        <v>1</v>
      </c>
      <c r="S24" s="281">
        <f>ROUND(VLOOKUP(MID($E24,4,3),'Wochentag F(WT)'!$B$7:$J$22,S$9,0),4)</f>
        <v>1</v>
      </c>
      <c r="T24" s="281">
        <f>ROUND(VLOOKUP(MID($E24,4,3),'Wochentag F(WT)'!$B$7:$J$22,T$9,0),4)</f>
        <v>1</v>
      </c>
      <c r="U24" s="281">
        <f>ROUND(VLOOKUP(MID($E24,4,3),'Wochentag F(WT)'!$B$7:$J$22,U$9,0),4)</f>
        <v>1</v>
      </c>
      <c r="V24" s="281">
        <f>ROUND(VLOOKUP(MID($E24,4,3),'Wochentag F(WT)'!$B$7:$J$22,V$9,0),4)</f>
        <v>1</v>
      </c>
      <c r="W24" s="281">
        <f>ROUND(VLOOKUP(MID($E24,4,3),'Wochentag F(WT)'!$B$7:$J$22,W$9,0),4)</f>
        <v>1</v>
      </c>
      <c r="X24" s="282">
        <f t="shared" si="2"/>
        <v>1</v>
      </c>
      <c r="Y24" s="303"/>
      <c r="Z24" s="212"/>
    </row>
    <row r="25" spans="2:26" s="143" customFormat="1">
      <c r="B25" s="144">
        <v>14</v>
      </c>
      <c r="C25" s="145" t="str">
        <f t="shared" si="0"/>
        <v>THE H-Gas</v>
      </c>
      <c r="D25" s="62" t="s">
        <v>248</v>
      </c>
      <c r="E25" s="165" t="s">
        <v>688</v>
      </c>
      <c r="F25" s="307" t="str">
        <f>VLOOKUP($E25,'BDEW-Standard'!$B$3:$M$94,F$9,0)</f>
        <v>D24</v>
      </c>
      <c r="H25" s="278">
        <f>ROUND(VLOOKUP($E25,'BDEW-Standard'!$B$3:$M$94,H$9,0),7)</f>
        <v>2.5187775000000001</v>
      </c>
      <c r="I25" s="278">
        <f>ROUND(VLOOKUP($E25,'BDEW-Standard'!$B$3:$M$94,I$9,0),7)</f>
        <v>-35.033375399999997</v>
      </c>
      <c r="J25" s="278">
        <f>ROUND(VLOOKUP($E25,'BDEW-Standard'!$B$3:$M$94,J$9,0),7)</f>
        <v>6.2240634000000004</v>
      </c>
      <c r="K25" s="278">
        <f>ROUND(VLOOKUP($E25,'BDEW-Standard'!$B$3:$M$94,K$9,0),7)</f>
        <v>0.10107820000000001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1.0146273685996503</v>
      </c>
      <c r="R25" s="281">
        <f>ROUND(VLOOKUP(MID($E25,4,3),'Wochentag F(WT)'!$B$7:$J$22,R$9,0),4)</f>
        <v>1</v>
      </c>
      <c r="S25" s="281">
        <f>ROUND(VLOOKUP(MID($E25,4,3),'Wochentag F(WT)'!$B$7:$J$22,S$9,0),4)</f>
        <v>1</v>
      </c>
      <c r="T25" s="281">
        <f>ROUND(VLOOKUP(MID($E25,4,3),'Wochentag F(WT)'!$B$7:$J$22,T$9,0),4)</f>
        <v>1</v>
      </c>
      <c r="U25" s="281">
        <f>ROUND(VLOOKUP(MID($E25,4,3),'Wochentag F(WT)'!$B$7:$J$22,U$9,0),4)</f>
        <v>1</v>
      </c>
      <c r="V25" s="281">
        <f>ROUND(VLOOKUP(MID($E25,4,3),'Wochentag F(WT)'!$B$7:$J$22,V$9,0),4)</f>
        <v>1</v>
      </c>
      <c r="W25" s="281">
        <f>ROUND(VLOOKUP(MID($E25,4,3),'Wochentag F(WT)'!$B$7:$J$22,W$9,0),4)</f>
        <v>1</v>
      </c>
      <c r="X25" s="282">
        <f t="shared" si="2"/>
        <v>1</v>
      </c>
      <c r="Y25" s="303"/>
      <c r="Z25" s="212"/>
    </row>
    <row r="26" spans="2:26" s="143" customFormat="1">
      <c r="B26" s="144">
        <v>15</v>
      </c>
      <c r="C26" s="145" t="str">
        <f t="shared" si="0"/>
        <v>THE H-Gas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THE H-Gas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THE H-Gas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THE H-Gas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THE H-Gas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THE H-Gas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THE H-Gas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THE H-Gas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THE H-Gas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THE H-Gas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THE H-Gas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THE H-Gas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THE H-Gas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THE H-Gas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THE H-Gas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THE H-Gas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64" priority="9">
      <formula>ISERROR(F11)</formula>
    </cfRule>
  </conditionalFormatting>
  <conditionalFormatting sqref="E12:F41 Y12:Y41">
    <cfRule type="duplicateValues" dxfId="63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Info</vt:lpstr>
      <vt:lpstr>Netzbetreiber</vt:lpstr>
      <vt:lpstr>SLP-Verfahren</vt:lpstr>
      <vt:lpstr>SLP-Temp-Gebiet Bad Hersfeld</vt:lpstr>
      <vt:lpstr>SLP-Temp-Gebiet #02</vt:lpstr>
      <vt:lpstr>SLP-Temp-Gebiet Gießen</vt:lpstr>
      <vt:lpstr>SLP-Temp-Gebiet Göttingen</vt:lpstr>
      <vt:lpstr>SLP-Temp-Gebiet Kassel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Siebert, Fabian</cp:lastModifiedBy>
  <cp:lastPrinted>2015-03-20T22:59:10Z</cp:lastPrinted>
  <dcterms:created xsi:type="dcterms:W3CDTF">2015-01-15T05:25:41Z</dcterms:created>
  <dcterms:modified xsi:type="dcterms:W3CDTF">2021-11-01T12:12:22Z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